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1640" windowHeight="6045" tabRatio="772" activeTab="0"/>
  </bookViews>
  <sheets>
    <sheet name="Biểu 81" sheetId="1" r:id="rId1"/>
    <sheet name="Biểu 82" sheetId="2" r:id="rId2"/>
    <sheet name="Biểu 83" sheetId="3" r:id="rId3"/>
    <sheet name="Biểu 84" sheetId="4" r:id="rId4"/>
    <sheet name="Biểu 85" sheetId="5" r:id="rId5"/>
    <sheet name="Biểu 86" sheetId="6" r:id="rId6"/>
    <sheet name="Biểu 87" sheetId="7" r:id="rId7"/>
    <sheet name="Biểu 88" sheetId="8" r:id="rId8"/>
    <sheet name="Biểu 89" sheetId="9" r:id="rId9"/>
    <sheet name="Biểu 90" sheetId="10" r:id="rId10"/>
    <sheet name="Biểu 92" sheetId="11" r:id="rId11"/>
  </sheets>
  <externalReferences>
    <externalReference r:id="rId14"/>
    <externalReference r:id="rId15"/>
  </externalReferences>
  <definedNames>
    <definedName name="chuong_phuluc_33_name" localSheetId="3">'Biểu 84'!$A$3</definedName>
    <definedName name="chuong_phuluc_52_name" localSheetId="4">'Biểu 85'!$A$3</definedName>
    <definedName name="_xlnm.Print_Area" localSheetId="4">'Biểu 85'!$A$1:$C$48</definedName>
    <definedName name="_xlnm.Print_Titles" localSheetId="4">'Biểu 85'!$7:$7</definedName>
    <definedName name="_xlnm.Print_Titles" localSheetId="5">'Biểu 86'!$7:$7</definedName>
    <definedName name="_xlnm.Print_Titles" localSheetId="7">'Biểu 88'!$7:$9</definedName>
  </definedNames>
  <calcPr fullCalcOnLoad="1"/>
</workbook>
</file>

<file path=xl/sharedStrings.xml><?xml version="1.0" encoding="utf-8"?>
<sst xmlns="http://schemas.openxmlformats.org/spreadsheetml/2006/main" count="796" uniqueCount="413">
  <si>
    <t>TT</t>
  </si>
  <si>
    <t>A</t>
  </si>
  <si>
    <t>B</t>
  </si>
  <si>
    <t>Dự toán</t>
  </si>
  <si>
    <t>Thu bổ sung cân đối ngân sách</t>
  </si>
  <si>
    <t>Thu bổ sung có mục tiêu</t>
  </si>
  <si>
    <t>Thu kết dư</t>
  </si>
  <si>
    <t>TỔNG CHI NSĐP</t>
  </si>
  <si>
    <t>Dự phòng ngân sách</t>
  </si>
  <si>
    <t>Chi tạo nguồn, điều chỉnh tiền lương</t>
  </si>
  <si>
    <t>Chi ngân sách</t>
  </si>
  <si>
    <t>Chi bổ sung cho ngân sách cấp dưới</t>
  </si>
  <si>
    <t>Chi bổ sung cân đối ngân sách</t>
  </si>
  <si>
    <t>Chi bổ sung có mục tiêu</t>
  </si>
  <si>
    <t>NGÂN SÁCH CẤP HUYỆN</t>
  </si>
  <si>
    <t>Chi thuộc nhiệm vụ của ngân sách cấp huyện</t>
  </si>
  <si>
    <t>NGÂN SÁCH XÃ</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</si>
  <si>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</si>
  <si>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</si>
  <si>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</si>
  <si>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</si>
  <si>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</si>
  <si>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</si>
  <si>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Chi đầu tư phát triển khác</t>
  </si>
  <si>
    <t xml:space="preserve"> </t>
  </si>
  <si>
    <t>I</t>
  </si>
  <si>
    <t>II</t>
  </si>
  <si>
    <t>-</t>
  </si>
  <si>
    <t>III</t>
  </si>
  <si>
    <t>IV</t>
  </si>
  <si>
    <t>Nội dung</t>
  </si>
  <si>
    <t>Lệ phí trước bạ</t>
  </si>
  <si>
    <t>Tổng số</t>
  </si>
  <si>
    <t>Chi đầu tư phát triển</t>
  </si>
  <si>
    <t>Trong đó:</t>
  </si>
  <si>
    <t>Chi thường xuyên</t>
  </si>
  <si>
    <t>Chi khoa học và công nghệ</t>
  </si>
  <si>
    <t>STT</t>
  </si>
  <si>
    <t>Thu khác ngân sách</t>
  </si>
  <si>
    <t>Thu bổ sung từ ngân sách cấp trên</t>
  </si>
  <si>
    <t>Đơn vị tính: Nghìn đồng</t>
  </si>
  <si>
    <t>Chi đầu tư cho các dự án</t>
  </si>
  <si>
    <t>Chi quốc phòng</t>
  </si>
  <si>
    <t>Chi an ninh và trật tự an toàn xã hội</t>
  </si>
  <si>
    <t>Chi các hoạt động kinh tế</t>
  </si>
  <si>
    <t xml:space="preserve">CHI BỔ SUNG CÂN ĐỐI CHO NGÂN SÁCH CẤP DƯỚI </t>
  </si>
  <si>
    <t xml:space="preserve">CÂN ĐỐI NGUỒN THU, CHI DỰ TOÁN NGÂN SÁCH CẤP HUYỆN </t>
  </si>
  <si>
    <t xml:space="preserve">Nguồn thu ngân sách </t>
  </si>
  <si>
    <t>Chi ngân sách xã</t>
  </si>
  <si>
    <t>Trong đó</t>
  </si>
  <si>
    <t>Bao gồm</t>
  </si>
  <si>
    <t>CHI CÂN ĐỐI NSĐP</t>
  </si>
  <si>
    <t>Dự toán chi NSĐP</t>
  </si>
  <si>
    <t>Chi ngân sách cấp huyện</t>
  </si>
  <si>
    <t>Chi ngân sách cấp xã</t>
  </si>
  <si>
    <t>Chi y tế, dân số và gia đình</t>
  </si>
  <si>
    <t>Chi văn hóa thông tin</t>
  </si>
  <si>
    <t>Chi phát thanh, truyền hình, thông tấn</t>
  </si>
  <si>
    <t>Chi thể dục thể thao</t>
  </si>
  <si>
    <t>Chi bảo vệ môi trường</t>
  </si>
  <si>
    <t>Chi bảo đảm xã hội</t>
  </si>
  <si>
    <t>Chi đầu tư khác</t>
  </si>
  <si>
    <t>Chi khoa học và công nghệ (3)</t>
  </si>
  <si>
    <t>Chi thường xuyên khác</t>
  </si>
  <si>
    <t>Ghi chú</t>
  </si>
  <si>
    <t>Phòng Tài chính -KH huyện</t>
  </si>
  <si>
    <t>Phòng Lao động TB&amp;XH huyện</t>
  </si>
  <si>
    <t>Phòng Nông nghiệp &amp;PTNT huyện</t>
  </si>
  <si>
    <t>Phòng Giáo dục và Đào tạo huyện</t>
  </si>
  <si>
    <t>Phòng Y tế huyện</t>
  </si>
  <si>
    <t>Phòng Nội vụ huyện</t>
  </si>
  <si>
    <t>Thanh tra huyện</t>
  </si>
  <si>
    <t>Phòng Kinh tế và Hạ tầng huyện</t>
  </si>
  <si>
    <t>Phòng Văn Hóa và Thông tin huyện</t>
  </si>
  <si>
    <t>Huyện Uỷ</t>
  </si>
  <si>
    <t>BCH Quân sự huyện</t>
  </si>
  <si>
    <t>Trung tâm bồi dưỡng chính trị huyện</t>
  </si>
  <si>
    <t>Trung tâm Giáo dục - DN huyện</t>
  </si>
  <si>
    <t>Trường Mầm non Văn Hoá</t>
  </si>
  <si>
    <t>Trường Mầm non Tiến Hoá</t>
  </si>
  <si>
    <t>Trường Mầm non Châu Hoá</t>
  </si>
  <si>
    <t>Trường Mầm non Cao Quảng</t>
  </si>
  <si>
    <t>Trường Mầm non Mai Hoá</t>
  </si>
  <si>
    <t>Trường Mầm non Minh Cầm</t>
  </si>
  <si>
    <t>Trường Mầm non Nam Phong</t>
  </si>
  <si>
    <t>Trường Mầm non Đồng Lâm</t>
  </si>
  <si>
    <t>Trường Mầm non Đức Phú</t>
  </si>
  <si>
    <t>Trường Mầm non Huyền Thuỷ</t>
  </si>
  <si>
    <t>Trường Mầm non Thiết Sơn</t>
  </si>
  <si>
    <t>Trường Mầm non Nam Hóa</t>
  </si>
  <si>
    <t xml:space="preserve">Trường Mầm non Đồng Hoá </t>
  </si>
  <si>
    <t>Trường Mầm non Sơn Hoá</t>
  </si>
  <si>
    <t>Trường Mầm non Đồng Lê</t>
  </si>
  <si>
    <t>Trường Mầm non Thuận Hoá</t>
  </si>
  <si>
    <t>Trường Mầm non Lê Hoá</t>
  </si>
  <si>
    <t>Trường  Mầm non Tân Thuỷ</t>
  </si>
  <si>
    <t>Trường Mầm non Kim Lũ</t>
  </si>
  <si>
    <t>Trường Mầm non  Thanh Thạch</t>
  </si>
  <si>
    <t>Trường Mầm non Hương Hoá</t>
  </si>
  <si>
    <t>Trường Mầm non Bắc Sơn</t>
  </si>
  <si>
    <t>Trường Mầm non Thanh Lạng</t>
  </si>
  <si>
    <t>Trường Mầm non  Lâm Hoá</t>
  </si>
  <si>
    <t>Trường Tiểu học Văn Hoá</t>
  </si>
  <si>
    <t>Trường Tiểu học Lê Trực</t>
  </si>
  <si>
    <t>Trường Tiểu học Thanh Thuỷ</t>
  </si>
  <si>
    <t>Trường Tiểu học Cao Quảng</t>
  </si>
  <si>
    <t>Trường Tiểu học Xuân Mai</t>
  </si>
  <si>
    <t>Trường Tiểu học Liên Sơn</t>
  </si>
  <si>
    <t>Trường Tiểu học Huyền Thuỷ</t>
  </si>
  <si>
    <t>Trường Tiểu học Thiết Sơn</t>
  </si>
  <si>
    <t>Trường Tiểu học Sơn Hoá</t>
  </si>
  <si>
    <t>Trường Tiểu học Đồng Hoá</t>
  </si>
  <si>
    <t>Trường Tiểu học số 1 Đồng Lê</t>
  </si>
  <si>
    <t>Trường Tiểu học số 2 Đồng Lê</t>
  </si>
  <si>
    <t>Trường Tiểu học Lê Hoá</t>
  </si>
  <si>
    <t>Trường Tiểu học Tân Thuỷ</t>
  </si>
  <si>
    <t>Trường Tiểu học Kim Lũ</t>
  </si>
  <si>
    <t>Trường Tiểu học Hương Hoá</t>
  </si>
  <si>
    <t>Trường Tiểu học Bắc Sơn</t>
  </si>
  <si>
    <t>Trường Tiểu học Thanh Lạng</t>
  </si>
  <si>
    <t>Trường Tiểu học Thanh Thạch</t>
  </si>
  <si>
    <t>Trường THCS Văn Hoá</t>
  </si>
  <si>
    <t>Trường THCS Tiến Hoá</t>
  </si>
  <si>
    <t>Trường THCS Châu Hoá</t>
  </si>
  <si>
    <t>Trường THCS Cao Quảng</t>
  </si>
  <si>
    <t>Trường THCS Mai Hoá</t>
  </si>
  <si>
    <t>Trường THCS Phong Hoá</t>
  </si>
  <si>
    <t>Trường THCS Đức Hoá</t>
  </si>
  <si>
    <t>Trường THCS  Thạch Hoá</t>
  </si>
  <si>
    <t>Trường THCS Đồng Hoá</t>
  </si>
  <si>
    <t>Trường THCS Sơn Hoá</t>
  </si>
  <si>
    <t>Trường THCS Đồng Lê</t>
  </si>
  <si>
    <t>Trường THCS Lê Hoá</t>
  </si>
  <si>
    <t>Trường THCS Kim Hoá</t>
  </si>
  <si>
    <t>Trường THCS Hương Hoá</t>
  </si>
  <si>
    <t>Trường THCS Thanh Hoá</t>
  </si>
  <si>
    <t>Trường THCS Thanh Thạch</t>
  </si>
  <si>
    <t>Trường TH &amp; THCS Nam Hoá</t>
  </si>
  <si>
    <t>Trường PTDT bán trú TH &amp; THCS Lâm Hoá</t>
  </si>
  <si>
    <t>Trường TH &amp; THCS Ngư Hoá</t>
  </si>
  <si>
    <t>Trường Tiểu học Đức Hóa</t>
  </si>
  <si>
    <t>BQL rừng phòng hộ Tuyên Hoá</t>
  </si>
  <si>
    <t>Chi hoạt động của cơ quan QLNN, đảng, đoàn thể</t>
  </si>
  <si>
    <t xml:space="preserve">Mặt trận và các đoàn thể chính trị - xã hội </t>
  </si>
  <si>
    <t>V</t>
  </si>
  <si>
    <t>Phòng Tài nguyên và Môi trường huyện</t>
  </si>
  <si>
    <t>Chi khác ngân sách</t>
  </si>
  <si>
    <t>Thu chuyển nguồn từ năm trước sang</t>
  </si>
  <si>
    <t>Thu NS được hưởng theo phân cấp</t>
  </si>
  <si>
    <t>Chi trả nợ vay KCHKM, GTNT</t>
  </si>
  <si>
    <t>Trường MN Ngư Hóa</t>
  </si>
  <si>
    <t>Thuế thu nhập cá nhân</t>
  </si>
  <si>
    <t>Chi sự nghiệp VHTT</t>
  </si>
  <si>
    <t>Chi đảm bảo xã hội</t>
  </si>
  <si>
    <t xml:space="preserve">Chi hoạt động của cơ quan QLNN, đảng, đoàn thể </t>
  </si>
  <si>
    <t>Chi đầu tư và hỗ trợ vốn cho các DN cung cấp SPDV công ích do Nhà nước đặt hàng, các tổ chức KT, các tổ chức tài chính của ĐP theo quy định của pháp luật</t>
  </si>
  <si>
    <t xml:space="preserve">Chi đầu tư phát triển </t>
  </si>
  <si>
    <t xml:space="preserve">Chi đầu tư phát triển  </t>
  </si>
  <si>
    <t>Chi đầu tư và hỗ trợ vốn cho các DN cung cấp SP,DV công ích do Nhà nước đặt hàng, các tổ chức kinh tế, các tổ chức tài chính của ĐPtheo quy định của pháp luật</t>
  </si>
  <si>
    <t>Phòng Tư pháp huyện</t>
  </si>
  <si>
    <t>Hội chữ thập đỏ huyện và các Hội đặc thù</t>
  </si>
  <si>
    <t>Trung tâm dịch vụ nông nghiệp huyện</t>
  </si>
  <si>
    <t>C</t>
  </si>
  <si>
    <t>CHI NGÂN SÁCH CẤP HUYỆN THEO LĨNH VỰC</t>
  </si>
  <si>
    <t>BQL dự án ĐTXD và Phát triển quỹ đất huyện</t>
  </si>
  <si>
    <t>Vốn chuẩn bị đầu tư</t>
  </si>
  <si>
    <t>Văn phòng HĐND&amp;UBND huyện</t>
  </si>
  <si>
    <t>UBND xã Thuận Hóa</t>
  </si>
  <si>
    <t>UBND xã Kim Hóa</t>
  </si>
  <si>
    <t>Danh mục công trình</t>
  </si>
  <si>
    <t>Chủ đầu tư</t>
  </si>
  <si>
    <t>UBND xã Phong Hóa</t>
  </si>
  <si>
    <t>UBND xã Thạch Hóa</t>
  </si>
  <si>
    <t>UBND xã Hương Hóa</t>
  </si>
  <si>
    <t>UBND xã Đồng Hóa</t>
  </si>
  <si>
    <t>UBND xã Lâm Hóa</t>
  </si>
  <si>
    <t>UBND xã Cao Quảng</t>
  </si>
  <si>
    <t>1</t>
  </si>
  <si>
    <t>2</t>
  </si>
  <si>
    <t>3</t>
  </si>
  <si>
    <t>4</t>
  </si>
  <si>
    <t>UBND xã Đức Hóa</t>
  </si>
  <si>
    <t>UBND xã Sơn Hóa</t>
  </si>
  <si>
    <t>UBND xã Lê Hóa</t>
  </si>
  <si>
    <t>UBND xã Thanh Hóa</t>
  </si>
  <si>
    <t>Đơn vị</t>
  </si>
  <si>
    <t>Xã Lâm Hóa</t>
  </si>
  <si>
    <t>Xã Thanh Hóa</t>
  </si>
  <si>
    <t>Xã Thanh Thạch</t>
  </si>
  <si>
    <t>Xã Hương Hóa</t>
  </si>
  <si>
    <t>Xã Kim Hóa</t>
  </si>
  <si>
    <t>Xã Lê Hóa</t>
  </si>
  <si>
    <t>Xã Thuận Hóa</t>
  </si>
  <si>
    <t>Thị trấn Đồng Lê</t>
  </si>
  <si>
    <t>Xã Sơn Hóa</t>
  </si>
  <si>
    <t>Xã Đồng Hóa</t>
  </si>
  <si>
    <t>Xã Thạch Hóa</t>
  </si>
  <si>
    <t>Xã Đức Hóa</t>
  </si>
  <si>
    <t>Xã Phong Hóa</t>
  </si>
  <si>
    <t>Xã Mai Hóa</t>
  </si>
  <si>
    <t>Xã Ngư Hóa</t>
  </si>
  <si>
    <t>Xã Châu Hóa</t>
  </si>
  <si>
    <t>Xã Tiến Hóa</t>
  </si>
  <si>
    <t>Xã Văn Hóa</t>
  </si>
  <si>
    <t>Xã Cao Quảng</t>
  </si>
  <si>
    <t>Chi theo mục tiêu quản lý qua NSNN</t>
  </si>
  <si>
    <t>CHI THEO MỤC TIÊU QUẢN LÝ QUA NSNN</t>
  </si>
  <si>
    <t>UBND xã Ngư Hóa</t>
  </si>
  <si>
    <t>UBND xã Tiến Hóa</t>
  </si>
  <si>
    <t>UBND huyện Tuyên Hóa</t>
  </si>
  <si>
    <t>UBND xã Mai Hóa</t>
  </si>
  <si>
    <t>Trường Tiểu học Phong Hoá</t>
  </si>
  <si>
    <t>Dự kiến TMĐT</t>
  </si>
  <si>
    <t>Quyết định phê duyệt CTĐT</t>
  </si>
  <si>
    <t>Quyết định phê duyệt BCKT-KT</t>
  </si>
  <si>
    <t>Tổng tất cả các nguồn vốn</t>
  </si>
  <si>
    <t>Trong đó: NS huyện</t>
  </si>
  <si>
    <t>VỐN NGÂN SÁCH TẬP TRUNG TRONG NƯỚC</t>
  </si>
  <si>
    <t>A.1</t>
  </si>
  <si>
    <t>A.2</t>
  </si>
  <si>
    <t>Vốn thực hiện dự án</t>
  </si>
  <si>
    <t>Lĩnh vực Quốc phòng</t>
  </si>
  <si>
    <t>Lĩnh vực Giáo dục và Đào tạo</t>
  </si>
  <si>
    <t>Lĩnh vực Văn Hóa, Thông tin</t>
  </si>
  <si>
    <t>5</t>
  </si>
  <si>
    <t>Lĩnh vực quản lý nhà nước</t>
  </si>
  <si>
    <t>VỐN CẤP QUYỀN SỬ DỤNG ĐẤT</t>
  </si>
  <si>
    <t>UBND Thị trấn Đồng Lê</t>
  </si>
  <si>
    <t>D</t>
  </si>
  <si>
    <t>Trong đó: ĐTC NS huyện</t>
  </si>
  <si>
    <t xml:space="preserve">I </t>
  </si>
  <si>
    <t>Nhà trực Trung đội dân quân cơ động huyện</t>
  </si>
  <si>
    <t>Nhà văn hóa  thôn Cương Trung, xã Tiến Hóa</t>
  </si>
  <si>
    <t>Nhà văn Hóa xã Sơn Hóa (giai đoạn 2, tầng 2)</t>
  </si>
  <si>
    <t>Lĩnh vực Giao thông</t>
  </si>
  <si>
    <t>Nhà làm việc UBND xã Phong Hóa</t>
  </si>
  <si>
    <t>Nhà làm việc UBND xã Đồng Hóa tầng 2 (giai đoạn 2)</t>
  </si>
  <si>
    <t>Nhà lớp học 3 tầng 12 phòng học và các phòng chức năng Trường MN Đồng Lê</t>
  </si>
  <si>
    <t xml:space="preserve">Nhà lớp học 2 tầng 8 phòng trường TH&amp;THCS Ngư Hóa </t>
  </si>
  <si>
    <t>Đường nội đồng Đức Phú, xã Đức Hóa</t>
  </si>
  <si>
    <t>Lĩnh vực Thương mại</t>
  </si>
  <si>
    <t>Xây dựng chợ trung tâm xã Hương Hóa</t>
  </si>
  <si>
    <t>Lĩnh vực quy hoạch, kế hoạch</t>
  </si>
  <si>
    <t xml:space="preserve">UBND xã Phong Hóa </t>
  </si>
  <si>
    <t>Tổng thu</t>
  </si>
  <si>
    <t>NSNN</t>
  </si>
  <si>
    <t>TỔNG THU NSNN</t>
  </si>
  <si>
    <t>Thu nội địa</t>
  </si>
  <si>
    <t>Thu từ khu vực DNNN do trung ương quản lý</t>
  </si>
  <si>
    <t xml:space="preserve">Thu từ khu vực DNNN do địa phương quản lý </t>
  </si>
  <si>
    <t xml:space="preserve">Thu từ khu vực doanh nghiệp có vốn đầu tư nước ngoài </t>
  </si>
  <si>
    <t>Thu từ khu vực kinh tế ngoài quốc doanh</t>
  </si>
  <si>
    <t>- Thuế giá trị gia tăng</t>
  </si>
  <si>
    <t>- Thuế thu nhập doanh nghiệp</t>
  </si>
  <si>
    <t>- Thuế tài nguyên</t>
  </si>
  <si>
    <t>- Thuế tiêu thụ đặc biệt</t>
  </si>
  <si>
    <t>Thuế bảo vệ môi trường</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</si>
  <si>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</si>
  <si>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</si>
  <si>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</si>
  <si>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</si>
  <si>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</si>
  <si>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</si>
  <si>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</si>
  <si>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</si>
  <si>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từ quỹ đất công ích, hoa lợi công sản khác</t>
  </si>
  <si>
    <t>Thu viện trợ</t>
  </si>
  <si>
    <t xml:space="preserve">DỰ TOÁN CHI NGÂN SÁCH CẤP HUYỆN </t>
  </si>
  <si>
    <t>Chi đầu tư phát  triển</t>
  </si>
  <si>
    <t>Chi thường xuyên (bao gồm nguồn SNKT)</t>
  </si>
  <si>
    <t>Chi dự phòng NS</t>
  </si>
  <si>
    <t>Chi tạo nguồn CCTL</t>
  </si>
  <si>
    <t>Chi CTMT</t>
  </si>
  <si>
    <t>Chi chuyển nguồn sang năm sau</t>
  </si>
  <si>
    <t>TỔNG SỐ</t>
  </si>
  <si>
    <t>Bệnh viện đa khoa huyện</t>
  </si>
  <si>
    <t>Hạt Kiểm Lâm</t>
  </si>
  <si>
    <t>Ngân hàng chính sách xã hội huyện</t>
  </si>
  <si>
    <t xml:space="preserve"> CHO TỪNG CƠ QUAN, TỔ CHỨC NĂM 2022</t>
  </si>
  <si>
    <t xml:space="preserve">DỰ TOÁN CHI THƯỜNG XUYÊN CỦA NGÂN SÁCH CẤP HUYỆN </t>
  </si>
  <si>
    <t>Đơn vị tính: Ngàn đồng</t>
  </si>
  <si>
    <t xml:space="preserve">Tổng số </t>
  </si>
  <si>
    <t>Chi sự nghiệp GD&amp;ĐT</t>
  </si>
  <si>
    <t>Chi sự nghiệp VHTT; SN PTTH</t>
  </si>
  <si>
    <t xml:space="preserve">Trong đó </t>
  </si>
  <si>
    <t>Chi hoạt động của cơ quan QLNN, Đảng, ĐT</t>
  </si>
  <si>
    <t>Chi giao thông</t>
  </si>
  <si>
    <t>Chi NN, lâm nghiệp, thủy lợi, thủy sản, SNKT khác</t>
  </si>
  <si>
    <t>UBND huyện</t>
  </si>
  <si>
    <t>Đơn vị: Nghìn đồng</t>
  </si>
  <si>
    <t>Tên đơn vị</t>
  </si>
  <si>
    <t>Tổng thu NSNN trên địa bàn</t>
  </si>
  <si>
    <t>Thu ngân sách xã được hưởng theo phân cấp</t>
  </si>
  <si>
    <t>Số bổ sung cân đối từ ngân sách cấp huyện</t>
  </si>
  <si>
    <t>Số bổ sung thực hiện điều chỉnh tiền lương</t>
  </si>
  <si>
    <t>Thu chuyển nguồn từ năm trước chuyển sang</t>
  </si>
  <si>
    <t>Tổng chi cân đối ngân sách xã</t>
  </si>
  <si>
    <t xml:space="preserve">Chia ra </t>
  </si>
  <si>
    <t>Thu ngân sách xã hưởng 100%</t>
  </si>
  <si>
    <t xml:space="preserve">Thu NS xã hưởng từ các khoản thu phân chia </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</si>
  <si>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</si>
  <si>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</si>
  <si>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</si>
  <si>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1=2+3+4</t>
  </si>
  <si>
    <t>Biểu số 87/CK-NSNN</t>
  </si>
  <si>
    <t xml:space="preserve">DỰ TOÁN CHI ĐẦU TƯ PHÁT TRIỂN CỦA NGÂN SÁCH CẤP HUYỆN </t>
  </si>
  <si>
    <t>Chi QLNN, Đảng ĐT</t>
  </si>
  <si>
    <t xml:space="preserve">UBND xã Văn Hóa </t>
  </si>
  <si>
    <t xml:space="preserve">UBND xã Châu Hóa </t>
  </si>
  <si>
    <t xml:space="preserve">UBND xã Ngư Hóa </t>
  </si>
  <si>
    <t xml:space="preserve">UBND xã Đức Hóa </t>
  </si>
  <si>
    <t xml:space="preserve">UBND xã Thạch Hóa </t>
  </si>
  <si>
    <t xml:space="preserve">UBND xã Sơn Hóa </t>
  </si>
  <si>
    <t xml:space="preserve">UBND xã Đồng Hóa </t>
  </si>
  <si>
    <t xml:space="preserve">UBND TT Đồng Lê </t>
  </si>
  <si>
    <t xml:space="preserve">UBND xã Thuận Hóa </t>
  </si>
  <si>
    <t xml:space="preserve">UBND xã Lê Hóa </t>
  </si>
  <si>
    <t xml:space="preserve">UBND xã Kim Hóa </t>
  </si>
  <si>
    <t xml:space="preserve">UBND xã Hương Hóa </t>
  </si>
  <si>
    <t xml:space="preserve">UBND xã Thanh Thạch </t>
  </si>
  <si>
    <t>Phòng Tài nguyên và môi trường</t>
  </si>
  <si>
    <t>Thu quản lý qua ngân sách</t>
  </si>
  <si>
    <t>Thu điều tiết các khoản thu do tỉnh quản lý</t>
  </si>
  <si>
    <t>CHO TỪNG CƠ QUAN, TỔ CHỨC THEO LĨNH VỰC NĂM 2022</t>
  </si>
  <si>
    <t xml:space="preserve">  UỶ BAN NHÂN DÂN </t>
  </si>
  <si>
    <t>Biểu số 81/CK-NSNN</t>
  </si>
  <si>
    <t xml:space="preserve"> HUYỆN  TUYÊN HOÁ                                                                           </t>
  </si>
  <si>
    <t>của UBND huyện Tuyên Hoá)</t>
  </si>
  <si>
    <t>TỔNG NGUỒN THU NGÂN SÁCH HUYỆN</t>
  </si>
  <si>
    <t>Thu ngân sách huyện được hưởng theo phân cấp</t>
  </si>
  <si>
    <t>Thu ngân sách huyện hưởng 100%</t>
  </si>
  <si>
    <t xml:space="preserve">Thu ngân sách huyện hưởng từ các khoản thu phân chia </t>
  </si>
  <si>
    <t>Thu bổ sung cân đối</t>
  </si>
  <si>
    <t>TỔNG CHI NGÂN SÁCH HUYỆN</t>
  </si>
  <si>
    <t> I</t>
  </si>
  <si>
    <t>Tổng chi cân đối ngân sách huyện</t>
  </si>
  <si>
    <t>Chi trả nợ vay KCH KM, GTNT</t>
  </si>
  <si>
    <t>Chi các chương trình mục tiêu</t>
  </si>
  <si>
    <t>Chi các chương trình mục tiêu quốc gia</t>
  </si>
  <si>
    <t>Chi các chương trình mục tiêu, nhiệm vụ</t>
  </si>
  <si>
    <t>Biểu số 82/CK-NSNN</t>
  </si>
  <si>
    <t>Thu ngân sách huyện</t>
  </si>
  <si>
    <t>ỦY BAN NHÂN DÂN</t>
  </si>
  <si>
    <t>HUYỆN TUYÊN HÓA</t>
  </si>
  <si>
    <t>Biểu số 83/CK-NSNN</t>
  </si>
  <si>
    <t>DỰ TOÁN CHI NGÂN SÁCH HUYỆN, CHI NGÂN SÁCH CẤP HUYỆN</t>
  </si>
  <si>
    <t>Biểu số 84/CK-NSNN</t>
  </si>
  <si>
    <t>CHI CÁC CHƯƠNG TRÌNH MỤC TIÊU</t>
  </si>
  <si>
    <t>CHI CHUYỂN NGUỒN SANG NĂM SAU</t>
  </si>
  <si>
    <t>Biểu số 85/CK-NSNN</t>
  </si>
  <si>
    <t>Biểu số 86/CK-NSNN</t>
  </si>
  <si>
    <t>Biểu số 88/CK-NSNN</t>
  </si>
  <si>
    <t>Biểu số 89/CK-NSNN</t>
  </si>
  <si>
    <t>Biểu số 90/CK-NSNN</t>
  </si>
  <si>
    <t>Biểu số 92/CK-NSNN</t>
  </si>
  <si>
    <t>Xây dựng Trường Mầm non Tân Thủy, xã Kim Hóa</t>
  </si>
  <si>
    <t>(Kèm theo Quyết định số 15/QĐ-UBND ngày 07 tháng 01 năm 2022 của UBND huyện Tuyên Hóa)</t>
  </si>
  <si>
    <t>CÂN ĐỐI NGÂN SÁCH HUYỆN NĂM 2023</t>
  </si>
  <si>
    <t>(Kèm theo Quyết định số       /QĐ-UBND ngày      tháng 01 năm 2023</t>
  </si>
  <si>
    <t xml:space="preserve"> VÀ NGÂN SÁCH CẤP XÃ NĂM 2023</t>
  </si>
  <si>
    <t>(Kèm theo Quyết định số       /QĐ-UBND ngày      tháng 01 năm 2023 của UBND huyện Tuyên Hóa)</t>
  </si>
  <si>
    <t>Dự toán năm 2023</t>
  </si>
  <si>
    <t>DỰ TOÁN THU NGÂN SÁCH NHÀ NƯỚC NĂM 2023</t>
  </si>
  <si>
    <t>((Kèm theo Quyết định số         /QĐ-UBND ngày     tháng 01 năm 2023 của UBND huyện Tuyên Hóa)</t>
  </si>
  <si>
    <t>VÀ CHI NGÂN SÁCH XÃ THEO CƠ CẤU CHI NĂM 2023</t>
  </si>
  <si>
    <t>(Kèm theo Quyết định số      /QĐ-UBND ngày     tháng 01 năm 2023 của UBND huyện Tuyên Hóa)</t>
  </si>
  <si>
    <t>DỰ TOÁN CHI NGÂN SÁCH CẤP HUYỆN THEO LĨNH VỰC NĂM 2023</t>
  </si>
  <si>
    <t>(Kèm theo Quyết định số     /QĐ-UBND ngày     tháng 01 năm 2023 của UBND huyện Tuyên Hóa)</t>
  </si>
  <si>
    <t>Trường Tiểu học Châu Hoá</t>
  </si>
  <si>
    <t>Trường TH&amp;THCS Thuận Hóa</t>
  </si>
  <si>
    <t>Trung tâm Văn hóa thể thao và truyền thông huyện</t>
  </si>
  <si>
    <t>BCH quân sự huyện</t>
  </si>
  <si>
    <t>Công an huyện</t>
  </si>
  <si>
    <t>BQL các công trình công cộng huyện</t>
  </si>
  <si>
    <t>Chi QP-AN</t>
  </si>
  <si>
    <t>Nông lâm ngư nghiệp</t>
  </si>
  <si>
    <t>Thương mại</t>
  </si>
  <si>
    <t>CHO TỪNG CƠ QUAN, TỔ CHỨC THEO LĨNH VỰC NĂM 2023</t>
  </si>
  <si>
    <t>(Kèm theo Quyết định số     /QĐ-UBND ngày    tháng 01 năm 2023 của UBND huyện Tuyên Hóa)</t>
  </si>
  <si>
    <t>Khối lượng thực hiện đến 31/12/2022</t>
  </si>
  <si>
    <t>Lũy kế vốn bố trí hết năm 2022</t>
  </si>
  <si>
    <t>Số vốn phân bổ năm 2023</t>
  </si>
  <si>
    <t>NGUỒN VỐN TRONG CÂN ĐỐI NGÂN SÁCH</t>
  </si>
  <si>
    <t>Sở chỉ huy diễn tập khu vực phòng thủ</t>
  </si>
  <si>
    <t>Nhà lớp học 2 tầng 4 phòng Trường Tiểu học Huyền Thủy, xã Thạch Hóa</t>
  </si>
  <si>
    <t>Nhà lớp học 6 phòng 2 tầng trường TH số 2 Đồng Lê</t>
  </si>
  <si>
    <t>UBND thị trấn Đồng Lê</t>
  </si>
  <si>
    <t>Nhà lớp học 6 phòng 2 tầng trường Mầm non Thuận Hóa</t>
  </si>
  <si>
    <t>Nhà lớp học 2 tầng 6 phòng Trường Tiểu học Châu Hóa</t>
  </si>
  <si>
    <t>UBND xã Châu Hóa</t>
  </si>
  <si>
    <t>Nhà lớp học 3 tầng 9 phòng học Trường Mầm non Đồng Lê</t>
  </si>
  <si>
    <t>6</t>
  </si>
  <si>
    <t>Nhà văn hóa thôn Bàu xã Tiến Hóa</t>
  </si>
  <si>
    <t>Đường Phạm Văn Đồng đoạn từ KM0+356,0 đến điểm cuối tuyến nối với đường 15m</t>
  </si>
  <si>
    <t>Nâng cấp đường Ngô Quyền đoạn từ đường Lê Lợi đi đường Trần Phú</t>
  </si>
  <si>
    <t>Đường nội thôn Tiền Phong xã Lê Hóa</t>
  </si>
  <si>
    <t>Đường từ xóm cây Lim đến xóm cây Trám thôn 3, xã Thanh Thạch</t>
  </si>
  <si>
    <t>UBND xã Thanh Thạch</t>
  </si>
  <si>
    <t>Đường giao thông nội đồng từ nhà anh Trường ra đồng Phooc, xã Lâm Hóa</t>
  </si>
  <si>
    <t>Nhà làm việc 6 phòng UBND
 xã Thanh Hóa</t>
  </si>
  <si>
    <t>Nhà làm việc xã Ngư Hóa
 (giai đoạn 2 tầng 2)</t>
  </si>
  <si>
    <t>Nhà lớp học bộ môn 6 phòng 2 tầng trường THCS Đồng Lê</t>
  </si>
  <si>
    <t>Đường và cầu Quảng Hòa - Hợp Tiến, xã Cao Quảng</t>
  </si>
  <si>
    <t>Đường nối từ QL12A đến đường bê tông liên thôn Nam Sơn - Xuân Hóa, xã Mai Hóa</t>
  </si>
  <si>
    <t>Đường nội thôn Trung Làng đến chợ Vang, xã Văn Hóa</t>
  </si>
  <si>
    <t>UBND xã Văn Hóa</t>
  </si>
  <si>
    <t>Đường GTNT nội thôn Đồng Phú</t>
  </si>
  <si>
    <t>Lập kế hoạch sử dụng đất năm 2023 huyện Tuyên Hóa</t>
  </si>
  <si>
    <t>Theo Công văn số 2630/UBND ngày 25/11/2021 của UBND tỉnh</t>
  </si>
  <si>
    <t>Kinh phí phục vụ công tác đo đạc, đăng ký đất đai, lập cơ sở dữ liệu hồ sơ địa chính và cấp giấy chứng nhận quyền sử dụng đất, dồn điền đổi thửa và kiểm kê đất đai</t>
  </si>
  <si>
    <t>DANH MỤC CÁC CHƯƠNG TRÌNH, DỰ ÁN SỬ DỤNG VỐN NGÂN SÁCH NHÀ NƯỚC NĂM 2023</t>
  </si>
  <si>
    <t>DỰ TOÁN CHI BỔ SUNG CÓ MỤC TIÊU 
TỪ NGÂN SÁCH CẤP HUYỆN CHO NGÂN SÁCH TỪNG XÃ NĂM 2023</t>
  </si>
  <si>
    <t>DỰ TOÁN THU, SỐ BỔ SUNG VÀ DỰ TOÁN CHI CÂN ĐỐI NGÂN SÁCH TỪNG XÃ NĂM 2023</t>
  </si>
</sst>
</file>

<file path=xl/styles.xml><?xml version="1.0" encoding="utf-8"?>
<styleSheet xmlns="http://schemas.openxmlformats.org/spreadsheetml/2006/main">
  <numFmts count="56">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0.0000"/>
    <numFmt numFmtId="178" formatCode="0.000"/>
    <numFmt numFmtId="179" formatCode="0.0"/>
    <numFmt numFmtId="180" formatCode="_(* #,##0.000_);_(* \(#,##0.000\);_(* &quot;-&quot;??_);_(@_)"/>
    <numFmt numFmtId="181" formatCode="#,#00"/>
    <numFmt numFmtId="182" formatCode="#,##0.000"/>
    <numFmt numFmtId="183" formatCode="_(* #,##0.000_);_(* \(#,##0.000\);_(* &quot;-&quot;???_);_(@_)"/>
    <numFmt numFmtId="184" formatCode="#,##0.0"/>
    <numFmt numFmtId="185" formatCode="_(* #,##0.0000_);_(* \(#,##0.0000\);_(* &quot;-&quot;??_);_(@_)"/>
    <numFmt numFmtId="186" formatCode="_(* #,##0.0_);_(* \(#,##0.0\);_(* &quot;-&quot;?_);_(@_)"/>
    <numFmt numFmtId="187" formatCode="_(* #,##0.00000_);_(* \(#,##0.00000\);_(* &quot;-&quot;??_);_(@_)"/>
    <numFmt numFmtId="188" formatCode="000"/>
    <numFmt numFmtId="189" formatCode="dd/mm"/>
    <numFmt numFmtId="190" formatCode="mm/dd"/>
    <numFmt numFmtId="191" formatCode="_(* #,##0.000000_);_(* \(#,##0.000000\);_(* &quot;-&quot;??_);_(@_)"/>
    <numFmt numFmtId="192" formatCode="_(* #,##0.0000000_);_(* \(#,##0.0000000\);_(* &quot;-&quot;??_);_(@_)"/>
    <numFmt numFmtId="193" formatCode="_(* #,##0.00000000_);_(* \(#,##0.00000000\);_(* &quot;-&quot;??_);_(@_)"/>
    <numFmt numFmtId="194" formatCode="_(* #,##0.000000000_);_(* \(#,##0.000000000\);_(* &quot;-&quot;??_);_(@_)"/>
    <numFmt numFmtId="195" formatCode="#,#00.00"/>
    <numFmt numFmtId="196" formatCode="#,##0.0000"/>
    <numFmt numFmtId="197" formatCode="0.0%"/>
    <numFmt numFmtId="198" formatCode="#,##0.00000"/>
    <numFmt numFmtId="199" formatCode="#,##0.000000"/>
    <numFmt numFmtId="200" formatCode="#,###"/>
    <numFmt numFmtId="201" formatCode="#,#00.0"/>
    <numFmt numFmtId="202" formatCode="#,#00.000"/>
    <numFmt numFmtId="203" formatCode="00000"/>
    <numFmt numFmtId="204" formatCode="[$€-2]\ #,##0.00_);[Red]\([$€-2]\ #,##0.00\)"/>
    <numFmt numFmtId="205" formatCode="#,#00.0000"/>
    <numFmt numFmtId="206" formatCode="#,#00.00000"/>
    <numFmt numFmtId="207" formatCode="#,#00.000000"/>
    <numFmt numFmtId="208" formatCode="#,#00.0000000"/>
    <numFmt numFmtId="209" formatCode="#,#00.00000000"/>
    <numFmt numFmtId="210" formatCode="00"/>
    <numFmt numFmtId="211" formatCode="_-* #,##0&quot; &quot;_ _-;\-* #,##0&quot; &quot;_ _-;_-* &quot;-&quot;??&quot; &quot;_ _-;_-@_-"/>
  </numFmts>
  <fonts count="82">
    <font>
      <sz val="11"/>
      <name val=".VnTime"/>
      <family val="0"/>
    </font>
    <font>
      <u val="single"/>
      <sz val="11"/>
      <color indexed="12"/>
      <name val=".VnTime"/>
      <family val="2"/>
    </font>
    <font>
      <u val="single"/>
      <sz val="11"/>
      <color indexed="36"/>
      <name val=".VnTime"/>
      <family val="2"/>
    </font>
    <font>
      <sz val="10"/>
      <name val="Times New Roman"/>
      <family val="1"/>
    </font>
    <font>
      <b/>
      <sz val="10"/>
      <name val="Times New Roman"/>
      <family val="1"/>
    </font>
    <font>
      <b/>
      <sz val="12"/>
      <name val="Times New Roman"/>
      <family val="1"/>
    </font>
    <font>
      <sz val="11"/>
      <name val="Times New Roman"/>
      <family val="1"/>
    </font>
    <font>
      <b/>
      <sz val="11"/>
      <name val="Times New Roman"/>
      <family val="1"/>
    </font>
    <font>
      <sz val="8"/>
      <name val=".VnTime"/>
      <family val="2"/>
    </font>
    <font>
      <b/>
      <sz val="14"/>
      <name val="Times New Roman"/>
      <family val="1"/>
    </font>
    <font>
      <sz val="14"/>
      <name val="Times New Roman"/>
      <family val="1"/>
    </font>
    <font>
      <b/>
      <sz val="8"/>
      <name val="Times New Roman"/>
      <family val="1"/>
    </font>
    <font>
      <i/>
      <sz val="11"/>
      <name val="Times New Roman"/>
      <family val="1"/>
    </font>
    <font>
      <sz val="12"/>
      <name val="Times New Roman"/>
      <family val="1"/>
    </font>
    <font>
      <i/>
      <sz val="12"/>
      <name val="Times New Roman"/>
      <family val="1"/>
    </font>
    <font>
      <sz val="10"/>
      <color indexed="8"/>
      <name val="Times New Roman"/>
      <family val="1"/>
    </font>
    <font>
      <b/>
      <sz val="12"/>
      <color indexed="8"/>
      <name val="Times New Roman"/>
      <family val="1"/>
    </font>
    <font>
      <sz val="12"/>
      <color indexed="8"/>
      <name val="Times New Roman"/>
      <family val="1"/>
    </font>
    <font>
      <i/>
      <sz val="12"/>
      <color indexed="8"/>
      <name val="Times New Roman"/>
      <family val="1"/>
    </font>
    <font>
      <b/>
      <u val="single"/>
      <sz val="12"/>
      <name val="Times New Roman"/>
      <family val="1"/>
    </font>
    <font>
      <b/>
      <sz val="10"/>
      <color indexed="8"/>
      <name val="Times New Roman"/>
      <family val="1"/>
    </font>
    <font>
      <sz val="11"/>
      <color indexed="8"/>
      <name val="Times New Roman"/>
      <family val="1"/>
    </font>
    <font>
      <i/>
      <sz val="10"/>
      <color indexed="8"/>
      <name val="Arial"/>
      <family val="2"/>
    </font>
    <font>
      <b/>
      <i/>
      <sz val="12"/>
      <name val="Times New Roman"/>
      <family val="1"/>
    </font>
    <font>
      <i/>
      <sz val="14"/>
      <name val="Times New Roman"/>
      <family val="1"/>
    </font>
    <font>
      <sz val="12"/>
      <name val=".VnTime"/>
      <family val="2"/>
    </font>
    <font>
      <b/>
      <sz val="11"/>
      <color indexed="8"/>
      <name val="Times New Roman"/>
      <family val="1"/>
    </font>
    <font>
      <sz val="10"/>
      <name val=".VnTime"/>
      <family val="2"/>
    </font>
    <font>
      <i/>
      <sz val="10"/>
      <name val="Times New Roman"/>
      <family val="1"/>
    </font>
    <font>
      <b/>
      <sz val="9"/>
      <name val="Times New Roman"/>
      <family val="1"/>
    </font>
    <font>
      <b/>
      <u val="single"/>
      <sz val="11"/>
      <name val="Times New Roman"/>
      <family val="1"/>
    </font>
    <font>
      <b/>
      <sz val="13"/>
      <color indexed="8"/>
      <name val="Times New Roman"/>
      <family val="1"/>
    </font>
    <font>
      <sz val="10"/>
      <name val="Arial"/>
      <family val="2"/>
    </font>
    <font>
      <i/>
      <sz val="8"/>
      <name val="Times New Roman"/>
      <family val="1"/>
    </font>
    <font>
      <b/>
      <sz val="14"/>
      <color indexed="8"/>
      <name val="Times New Roman"/>
      <family val="1"/>
    </font>
    <font>
      <sz val="11"/>
      <name val="Arial"/>
      <family val="2"/>
    </font>
    <font>
      <b/>
      <i/>
      <sz val="12"/>
      <color indexed="8"/>
      <name val="Times New Roman"/>
      <family val="1"/>
    </font>
    <font>
      <i/>
      <sz val="13"/>
      <name val="Times New Roman"/>
      <family val="1"/>
    </font>
    <font>
      <i/>
      <sz val="13"/>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name val="Calibri"/>
      <family val="2"/>
    </font>
    <font>
      <sz val="12"/>
      <name val="Calibri"/>
      <family val="2"/>
    </font>
    <font>
      <sz val="12"/>
      <color indexed="10"/>
      <name val="Times New Roman"/>
      <family val="1"/>
    </font>
    <font>
      <b/>
      <sz val="12"/>
      <name val="Calibri"/>
      <family val="2"/>
    </font>
    <font>
      <sz val="11"/>
      <color indexed="10"/>
      <name val=".VnTime"/>
      <family val="2"/>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1"/>
      <color rgb="FFFF0000"/>
      <name val=".VnTime"/>
      <family val="2"/>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style="hair"/>
      <bottom style="thin"/>
    </border>
    <border>
      <left style="thin">
        <color indexed="8"/>
      </left>
      <right style="thin">
        <color indexed="8"/>
      </right>
      <top style="hair">
        <color indexed="8"/>
      </top>
      <bottom style="hair">
        <color indexed="8"/>
      </bottom>
    </border>
    <border>
      <left style="thin"/>
      <right style="thin"/>
      <top style="thin"/>
      <bottom style="hair"/>
    </border>
    <border>
      <left style="thin"/>
      <right style="thin"/>
      <top style="hair"/>
      <bottom>
        <color indexed="63"/>
      </bottom>
    </border>
    <border>
      <left style="thin"/>
      <right style="thin"/>
      <top>
        <color indexed="63"/>
      </top>
      <bottom style="hair"/>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hair"/>
      <bottom style="hair"/>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color indexed="8"/>
      </left>
      <right style="thin">
        <color indexed="8"/>
      </right>
      <top style="thin">
        <color indexed="8"/>
      </top>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top style="hair">
        <color indexed="8"/>
      </top>
      <bottom style="thin"/>
    </border>
    <border>
      <left style="thin">
        <color indexed="8"/>
      </left>
      <right style="thin">
        <color indexed="8"/>
      </right>
      <top style="hair">
        <color indexed="8"/>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28" borderId="2" applyNumberFormat="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25" fillId="0" borderId="0">
      <alignment/>
      <protection/>
    </xf>
    <xf numFmtId="0" fontId="32"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78">
    <xf numFmtId="0" fontId="0" fillId="0" borderId="0" xfId="0" applyAlignment="1">
      <alignment/>
    </xf>
    <xf numFmtId="0" fontId="6" fillId="0" borderId="0" xfId="0" applyFont="1" applyAlignment="1">
      <alignment/>
    </xf>
    <xf numFmtId="0" fontId="4" fillId="0" borderId="10" xfId="0" applyFont="1" applyBorder="1" applyAlignment="1">
      <alignment horizontal="center" vertical="center" wrapText="1"/>
    </xf>
    <xf numFmtId="0" fontId="10" fillId="0" borderId="0" xfId="0" applyFont="1" applyAlignment="1">
      <alignment/>
    </xf>
    <xf numFmtId="0" fontId="5" fillId="0" borderId="0" xfId="0" applyFont="1" applyAlignment="1">
      <alignment/>
    </xf>
    <xf numFmtId="0" fontId="9" fillId="0" borderId="0" xfId="0" applyFont="1" applyAlignment="1">
      <alignment/>
    </xf>
    <xf numFmtId="0" fontId="9" fillId="0" borderId="0" xfId="0" applyFont="1" applyAlignment="1">
      <alignment horizontal="center"/>
    </xf>
    <xf numFmtId="0" fontId="4"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0" xfId="0" applyFont="1" applyAlignment="1">
      <alignment/>
    </xf>
    <xf numFmtId="0" fontId="5" fillId="0" borderId="10" xfId="0" applyFont="1" applyBorder="1" applyAlignment="1">
      <alignment horizontal="center" vertical="center" wrapText="1"/>
    </xf>
    <xf numFmtId="0" fontId="16" fillId="0" borderId="12" xfId="0" applyFont="1" applyBorder="1" applyAlignment="1">
      <alignment horizontal="center" wrapText="1"/>
    </xf>
    <xf numFmtId="0" fontId="16" fillId="0" borderId="12" xfId="0" applyFont="1" applyBorder="1" applyAlignment="1">
      <alignment wrapText="1"/>
    </xf>
    <xf numFmtId="0" fontId="17" fillId="0" borderId="12" xfId="0" applyFont="1" applyBorder="1" applyAlignment="1">
      <alignment horizontal="center" wrapText="1"/>
    </xf>
    <xf numFmtId="0" fontId="17" fillId="0" borderId="12" xfId="0" applyFont="1" applyBorder="1" applyAlignment="1">
      <alignment wrapText="1"/>
    </xf>
    <xf numFmtId="172" fontId="13" fillId="0" borderId="13" xfId="41" applyNumberFormat="1" applyFont="1" applyBorder="1" applyAlignment="1">
      <alignment/>
    </xf>
    <xf numFmtId="181" fontId="13" fillId="0" borderId="14" xfId="0" applyNumberFormat="1" applyFont="1" applyBorder="1" applyAlignment="1">
      <alignment horizontal="right" vertical="center" wrapText="1"/>
    </xf>
    <xf numFmtId="0" fontId="5" fillId="0" borderId="11" xfId="0" applyFont="1" applyBorder="1" applyAlignment="1">
      <alignment horizontal="center" vertical="center" wrapText="1"/>
    </xf>
    <xf numFmtId="0" fontId="16" fillId="0" borderId="13" xfId="0" applyFont="1" applyBorder="1" applyAlignment="1">
      <alignment horizontal="center" wrapText="1"/>
    </xf>
    <xf numFmtId="0" fontId="16" fillId="0" borderId="13" xfId="0" applyFont="1" applyBorder="1" applyAlignment="1">
      <alignment wrapText="1"/>
    </xf>
    <xf numFmtId="0" fontId="16" fillId="0" borderId="15" xfId="0" applyFont="1" applyBorder="1" applyAlignment="1">
      <alignment horizontal="center" wrapText="1"/>
    </xf>
    <xf numFmtId="0" fontId="16" fillId="0" borderId="15" xfId="0" applyFont="1" applyBorder="1" applyAlignment="1">
      <alignment wrapText="1"/>
    </xf>
    <xf numFmtId="0" fontId="18" fillId="0" borderId="12" xfId="0" applyFont="1" applyBorder="1" applyAlignment="1">
      <alignment horizontal="center" wrapText="1"/>
    </xf>
    <xf numFmtId="0" fontId="18" fillId="0" borderId="12" xfId="0" applyFont="1" applyBorder="1" applyAlignment="1">
      <alignment wrapText="1"/>
    </xf>
    <xf numFmtId="181" fontId="6" fillId="0" borderId="0" xfId="0" applyNumberFormat="1" applyFont="1" applyAlignment="1">
      <alignment/>
    </xf>
    <xf numFmtId="181" fontId="13" fillId="0" borderId="0" xfId="0" applyNumberFormat="1" applyFont="1" applyAlignment="1">
      <alignment/>
    </xf>
    <xf numFmtId="0" fontId="9" fillId="0" borderId="0" xfId="0" applyFont="1" applyBorder="1" applyAlignment="1">
      <alignment horizontal="center"/>
    </xf>
    <xf numFmtId="0" fontId="17"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left" vertical="center" wrapText="1"/>
    </xf>
    <xf numFmtId="0" fontId="20" fillId="0" borderId="12" xfId="0" applyFont="1" applyBorder="1" applyAlignment="1">
      <alignment horizontal="left" vertical="center" wrapText="1"/>
    </xf>
    <xf numFmtId="0" fontId="7" fillId="0" borderId="11" xfId="0" applyFont="1" applyBorder="1" applyAlignment="1">
      <alignment horizontal="center" vertical="center" wrapText="1"/>
    </xf>
    <xf numFmtId="181" fontId="13" fillId="0" borderId="13" xfId="0" applyNumberFormat="1" applyFont="1" applyBorder="1" applyAlignment="1">
      <alignment horizontal="right" vertical="center" wrapText="1"/>
    </xf>
    <xf numFmtId="181" fontId="5" fillId="0" borderId="12" xfId="0" applyNumberFormat="1" applyFont="1" applyBorder="1" applyAlignment="1">
      <alignment horizontal="right" wrapText="1"/>
    </xf>
    <xf numFmtId="181" fontId="13" fillId="0" borderId="12" xfId="0" applyNumberFormat="1" applyFont="1" applyBorder="1" applyAlignment="1">
      <alignment horizontal="right" wrapText="1"/>
    </xf>
    <xf numFmtId="181" fontId="14" fillId="0" borderId="12" xfId="0" applyNumberFormat="1" applyFont="1" applyBorder="1" applyAlignment="1">
      <alignment horizontal="right" wrapText="1"/>
    </xf>
    <xf numFmtId="0" fontId="7" fillId="0" borderId="1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6" xfId="0" applyFont="1" applyBorder="1" applyAlignment="1">
      <alignment horizontal="left" vertical="center" wrapText="1"/>
    </xf>
    <xf numFmtId="0" fontId="15" fillId="0" borderId="17" xfId="0" applyFont="1" applyBorder="1" applyAlignment="1">
      <alignment horizontal="center" vertical="center" wrapText="1"/>
    </xf>
    <xf numFmtId="0" fontId="10" fillId="0" borderId="18" xfId="0" applyFont="1" applyBorder="1" applyAlignment="1">
      <alignment/>
    </xf>
    <xf numFmtId="0" fontId="16" fillId="0" borderId="16" xfId="0" applyFont="1" applyBorder="1" applyAlignment="1">
      <alignment horizontal="center" wrapText="1"/>
    </xf>
    <xf numFmtId="0" fontId="16" fillId="0" borderId="16" xfId="0" applyFont="1" applyBorder="1" applyAlignment="1">
      <alignment wrapText="1"/>
    </xf>
    <xf numFmtId="0" fontId="16"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21" fillId="0" borderId="12" xfId="0" applyFont="1" applyFill="1" applyBorder="1" applyAlignment="1">
      <alignment horizontal="left" vertical="center"/>
    </xf>
    <xf numFmtId="0" fontId="21" fillId="0" borderId="12" xfId="0" applyFont="1" applyFill="1" applyBorder="1" applyAlignment="1">
      <alignment horizontal="left" vertical="center" wrapText="1"/>
    </xf>
    <xf numFmtId="210" fontId="21" fillId="33" borderId="12" xfId="0" applyNumberFormat="1" applyFont="1" applyFill="1" applyBorder="1" applyAlignment="1">
      <alignment horizontal="left" vertical="center"/>
    </xf>
    <xf numFmtId="210" fontId="21" fillId="0" borderId="12" xfId="0" applyNumberFormat="1" applyFont="1" applyFill="1" applyBorder="1" applyAlignment="1">
      <alignment horizontal="left" vertical="center"/>
    </xf>
    <xf numFmtId="0" fontId="21" fillId="33" borderId="12" xfId="0" applyFont="1" applyFill="1" applyBorder="1" applyAlignment="1">
      <alignment horizontal="left" vertical="center"/>
    </xf>
    <xf numFmtId="0" fontId="6" fillId="0" borderId="12" xfId="0" applyFont="1" applyBorder="1" applyAlignment="1">
      <alignment horizontal="left" vertical="center" wrapText="1"/>
    </xf>
    <xf numFmtId="0" fontId="7" fillId="0" borderId="12" xfId="0" applyFont="1" applyBorder="1" applyAlignment="1">
      <alignment/>
    </xf>
    <xf numFmtId="0" fontId="12" fillId="0" borderId="0" xfId="0" applyFont="1" applyAlignment="1">
      <alignment/>
    </xf>
    <xf numFmtId="0" fontId="16" fillId="0" borderId="15" xfId="0" applyFont="1" applyBorder="1" applyAlignment="1">
      <alignment vertical="center" wrapText="1"/>
    </xf>
    <xf numFmtId="0" fontId="16" fillId="0" borderId="12" xfId="0" applyFont="1" applyBorder="1" applyAlignment="1">
      <alignment vertical="center" wrapText="1"/>
    </xf>
    <xf numFmtId="0" fontId="17" fillId="0" borderId="12" xfId="0" applyFont="1" applyBorder="1" applyAlignment="1">
      <alignment vertical="center" wrapText="1"/>
    </xf>
    <xf numFmtId="0" fontId="18" fillId="0" borderId="12" xfId="0" applyFont="1" applyBorder="1" applyAlignment="1">
      <alignment vertical="center" wrapText="1"/>
    </xf>
    <xf numFmtId="0" fontId="16" fillId="0" borderId="12" xfId="0" applyFont="1" applyBorder="1" applyAlignment="1">
      <alignment vertical="center" wrapText="1"/>
    </xf>
    <xf numFmtId="0" fontId="16" fillId="0" borderId="15" xfId="0" applyFont="1" applyBorder="1" applyAlignment="1">
      <alignment horizontal="center" vertical="center" wrapText="1"/>
    </xf>
    <xf numFmtId="0" fontId="16" fillId="0" borderId="12" xfId="0" applyFont="1" applyBorder="1" applyAlignment="1">
      <alignment horizontal="center" vertical="center" wrapText="1"/>
    </xf>
    <xf numFmtId="0" fontId="18" fillId="0" borderId="12" xfId="0" applyFont="1" applyBorder="1" applyAlignment="1">
      <alignment horizontal="center" vertical="center" wrapText="1"/>
    </xf>
    <xf numFmtId="0" fontId="21" fillId="0" borderId="12" xfId="0" applyFont="1" applyBorder="1" applyAlignment="1">
      <alignment vertical="center" wrapText="1"/>
    </xf>
    <xf numFmtId="0" fontId="16" fillId="0" borderId="16" xfId="0" applyFont="1" applyBorder="1" applyAlignment="1">
      <alignment horizontal="center" wrapText="1"/>
    </xf>
    <xf numFmtId="0" fontId="5" fillId="0" borderId="0" xfId="0" applyFont="1" applyAlignment="1">
      <alignment horizontal="center"/>
    </xf>
    <xf numFmtId="0" fontId="26" fillId="0" borderId="12" xfId="0" applyFont="1" applyBorder="1" applyAlignment="1">
      <alignment vertical="center" wrapText="1"/>
    </xf>
    <xf numFmtId="0" fontId="13" fillId="0" borderId="0" xfId="0" applyFont="1" applyFill="1" applyAlignment="1">
      <alignment horizontal="center" vertical="center"/>
    </xf>
    <xf numFmtId="0" fontId="4" fillId="0" borderId="19" xfId="0" applyFont="1" applyBorder="1" applyAlignment="1">
      <alignment horizontal="center" vertical="center" wrapText="1"/>
    </xf>
    <xf numFmtId="181" fontId="6" fillId="0" borderId="12" xfId="0" applyNumberFormat="1" applyFont="1" applyBorder="1" applyAlignment="1">
      <alignment horizontal="right" vertical="center" wrapText="1"/>
    </xf>
    <xf numFmtId="181" fontId="14" fillId="0" borderId="12" xfId="0" applyNumberFormat="1" applyFont="1" applyFill="1" applyBorder="1" applyAlignment="1">
      <alignment horizontal="right" wrapText="1"/>
    </xf>
    <xf numFmtId="181" fontId="13" fillId="0" borderId="12" xfId="0" applyNumberFormat="1" applyFont="1" applyFill="1" applyBorder="1" applyAlignment="1">
      <alignment horizontal="right" wrapText="1"/>
    </xf>
    <xf numFmtId="181" fontId="5" fillId="0" borderId="12" xfId="0" applyNumberFormat="1" applyFont="1" applyFill="1" applyBorder="1" applyAlignment="1">
      <alignment horizontal="right" wrapText="1"/>
    </xf>
    <xf numFmtId="181" fontId="13" fillId="0" borderId="12" xfId="0" applyNumberFormat="1" applyFont="1" applyFill="1" applyBorder="1" applyAlignment="1">
      <alignment horizontal="right" vertical="center" wrapText="1"/>
    </xf>
    <xf numFmtId="1" fontId="5" fillId="0" borderId="0" xfId="61" applyNumberFormat="1" applyFont="1" applyFill="1" applyAlignment="1">
      <alignment horizontal="center" vertical="center" wrapText="1"/>
      <protection/>
    </xf>
    <xf numFmtId="1" fontId="13" fillId="0" borderId="0" xfId="61" applyNumberFormat="1" applyFont="1" applyFill="1" applyAlignment="1">
      <alignment horizontal="center" vertical="center" wrapText="1"/>
      <protection/>
    </xf>
    <xf numFmtId="1" fontId="14" fillId="0" borderId="18" xfId="61" applyNumberFormat="1" applyFont="1" applyFill="1" applyBorder="1" applyAlignment="1">
      <alignment horizontal="center" vertical="center" wrapText="1"/>
      <protection/>
    </xf>
    <xf numFmtId="3" fontId="5" fillId="0" borderId="10" xfId="61" applyNumberFormat="1" applyFont="1" applyFill="1" applyBorder="1" applyAlignment="1">
      <alignment horizontal="center" vertical="center" wrapText="1"/>
      <protection/>
    </xf>
    <xf numFmtId="3" fontId="5" fillId="0" borderId="10" xfId="61" applyNumberFormat="1" applyFont="1" applyFill="1" applyBorder="1" applyAlignment="1">
      <alignment vertical="center" wrapText="1"/>
      <protection/>
    </xf>
    <xf numFmtId="1" fontId="23" fillId="0" borderId="0" xfId="61" applyNumberFormat="1" applyFont="1" applyFill="1" applyBorder="1" applyAlignment="1">
      <alignment horizontal="center" vertical="center" wrapText="1"/>
      <protection/>
    </xf>
    <xf numFmtId="3" fontId="5" fillId="0" borderId="0" xfId="61" applyNumberFormat="1" applyFont="1" applyFill="1" applyBorder="1" applyAlignment="1">
      <alignment horizontal="center" vertical="center" wrapText="1"/>
      <protection/>
    </xf>
    <xf numFmtId="3" fontId="13" fillId="0" borderId="10" xfId="61" applyNumberFormat="1" applyFont="1" applyFill="1" applyBorder="1" applyAlignment="1" quotePrefix="1">
      <alignment horizontal="center" vertical="center" wrapText="1"/>
      <protection/>
    </xf>
    <xf numFmtId="3" fontId="13" fillId="0" borderId="0" xfId="61" applyNumberFormat="1" applyFont="1" applyFill="1" applyBorder="1" applyAlignment="1">
      <alignment horizontal="center" vertical="center" wrapText="1"/>
      <protection/>
    </xf>
    <xf numFmtId="3" fontId="5" fillId="0" borderId="10" xfId="61" applyNumberFormat="1" applyFont="1" applyFill="1" applyBorder="1" applyAlignment="1">
      <alignment horizontal="left" vertical="center" wrapText="1"/>
      <protection/>
    </xf>
    <xf numFmtId="3" fontId="5" fillId="0" borderId="10" xfId="61" applyNumberFormat="1" applyFont="1" applyFill="1" applyBorder="1" applyAlignment="1">
      <alignment horizontal="right" vertical="center" wrapText="1"/>
      <protection/>
    </xf>
    <xf numFmtId="3" fontId="13" fillId="0" borderId="10" xfId="61" applyNumberFormat="1" applyFont="1" applyFill="1" applyBorder="1" applyAlignment="1" quotePrefix="1">
      <alignment horizontal="right" vertical="center" wrapText="1"/>
      <protection/>
    </xf>
    <xf numFmtId="1" fontId="5" fillId="0" borderId="10" xfId="61" applyNumberFormat="1" applyFont="1" applyFill="1" applyBorder="1" applyAlignment="1">
      <alignment horizontal="center" vertical="center"/>
      <protection/>
    </xf>
    <xf numFmtId="0" fontId="56" fillId="0" borderId="0" xfId="0" applyFont="1" applyFill="1" applyAlignment="1">
      <alignment horizontal="center" vertical="center"/>
    </xf>
    <xf numFmtId="1" fontId="13" fillId="0" borderId="10" xfId="61" applyNumberFormat="1" applyFont="1" applyFill="1" applyBorder="1" applyAlignment="1">
      <alignment horizontal="left" vertical="center" wrapText="1"/>
      <protection/>
    </xf>
    <xf numFmtId="0" fontId="13" fillId="0" borderId="10" xfId="0" applyFont="1" applyFill="1" applyBorder="1" applyAlignment="1">
      <alignment horizontal="center" vertical="center" wrapText="1"/>
    </xf>
    <xf numFmtId="1" fontId="13" fillId="0" borderId="10" xfId="61" applyNumberFormat="1" applyFont="1" applyFill="1" applyBorder="1" applyAlignment="1">
      <alignment horizontal="center" vertical="center" wrapText="1"/>
      <protection/>
    </xf>
    <xf numFmtId="3" fontId="13" fillId="0" borderId="10" xfId="61" applyNumberFormat="1" applyFont="1" applyFill="1" applyBorder="1" applyAlignment="1">
      <alignment horizontal="right" vertical="center" wrapText="1"/>
      <protection/>
    </xf>
    <xf numFmtId="49" fontId="13" fillId="0" borderId="10" xfId="61" applyNumberFormat="1" applyFont="1" applyFill="1" applyBorder="1" applyAlignment="1">
      <alignment horizontal="center" vertical="center"/>
      <protection/>
    </xf>
    <xf numFmtId="0" fontId="13"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shrinkToFit="1"/>
    </xf>
    <xf numFmtId="3" fontId="13" fillId="0" borderId="10" xfId="61" applyNumberFormat="1" applyFont="1" applyFill="1" applyBorder="1" applyAlignment="1">
      <alignment horizontal="right" vertical="center"/>
      <protection/>
    </xf>
    <xf numFmtId="0" fontId="57" fillId="0" borderId="0" xfId="0" applyFont="1" applyFill="1" applyAlignment="1">
      <alignment horizontal="center" vertical="center"/>
    </xf>
    <xf numFmtId="3" fontId="13" fillId="0" borderId="0" xfId="61" applyNumberFormat="1" applyFont="1" applyFill="1" applyBorder="1" applyAlignment="1" quotePrefix="1">
      <alignment horizontal="center" vertical="center" wrapText="1"/>
      <protection/>
    </xf>
    <xf numFmtId="3" fontId="13" fillId="0" borderId="10" xfId="0" applyNumberFormat="1" applyFont="1" applyFill="1" applyBorder="1" applyAlignment="1">
      <alignment horizontal="right" vertical="center"/>
    </xf>
    <xf numFmtId="3" fontId="13" fillId="0" borderId="10" xfId="0" applyNumberFormat="1" applyFont="1" applyFill="1" applyBorder="1" applyAlignment="1">
      <alignment horizontal="right" vertical="center" wrapText="1"/>
    </xf>
    <xf numFmtId="3" fontId="13" fillId="0" borderId="10" xfId="61" applyNumberFormat="1" applyFont="1" applyFill="1" applyBorder="1" applyAlignment="1">
      <alignment horizontal="center" vertical="center" wrapText="1"/>
      <protection/>
    </xf>
    <xf numFmtId="0" fontId="23" fillId="0" borderId="10" xfId="0" applyFont="1" applyFill="1" applyBorder="1" applyAlignment="1">
      <alignment horizontal="center" vertical="center" wrapText="1" shrinkToFit="1"/>
    </xf>
    <xf numFmtId="1" fontId="5" fillId="0" borderId="10" xfId="61" applyNumberFormat="1" applyFont="1" applyFill="1" applyBorder="1" applyAlignment="1">
      <alignment horizontal="center" vertical="center" wrapText="1"/>
      <protection/>
    </xf>
    <xf numFmtId="49" fontId="5" fillId="0" borderId="10" xfId="61" applyNumberFormat="1" applyFont="1" applyFill="1" applyBorder="1" applyAlignment="1">
      <alignment horizontal="center" vertical="center"/>
      <protection/>
    </xf>
    <xf numFmtId="1" fontId="5" fillId="0" borderId="10" xfId="61" applyNumberFormat="1" applyFont="1" applyFill="1" applyBorder="1" applyAlignment="1">
      <alignment horizontal="left" vertical="center" wrapText="1"/>
      <protection/>
    </xf>
    <xf numFmtId="3" fontId="13" fillId="0" borderId="10" xfId="61" applyNumberFormat="1" applyFont="1" applyFill="1" applyBorder="1" applyAlignment="1">
      <alignment horizontal="left" vertical="center" wrapText="1"/>
      <protection/>
    </xf>
    <xf numFmtId="1" fontId="14" fillId="0" borderId="10" xfId="61" applyNumberFormat="1" applyFont="1" applyFill="1" applyBorder="1" applyAlignment="1">
      <alignment horizontal="center" vertical="center" wrapText="1"/>
      <protection/>
    </xf>
    <xf numFmtId="1" fontId="13" fillId="0" borderId="0" xfId="61" applyNumberFormat="1" applyFont="1" applyFill="1" applyAlignment="1">
      <alignment horizontal="center" vertical="center"/>
      <protection/>
    </xf>
    <xf numFmtId="1" fontId="13" fillId="0" borderId="0" xfId="61" applyNumberFormat="1" applyFont="1" applyFill="1" applyAlignment="1">
      <alignment horizontal="left" vertical="center"/>
      <protection/>
    </xf>
    <xf numFmtId="1" fontId="13" fillId="0" borderId="0" xfId="61" applyNumberFormat="1" applyFont="1" applyFill="1" applyAlignment="1">
      <alignment horizontal="left" vertical="center" wrapText="1"/>
      <protection/>
    </xf>
    <xf numFmtId="1" fontId="13" fillId="0" borderId="0" xfId="61" applyNumberFormat="1" applyFont="1" applyFill="1" applyAlignment="1">
      <alignment horizontal="right" vertical="center"/>
      <protection/>
    </xf>
    <xf numFmtId="181" fontId="16" fillId="0" borderId="20" xfId="0" applyNumberFormat="1" applyFont="1" applyFill="1" applyBorder="1" applyAlignment="1">
      <alignment vertical="center" wrapText="1"/>
    </xf>
    <xf numFmtId="181" fontId="5" fillId="0" borderId="12" xfId="0" applyNumberFormat="1" applyFont="1" applyFill="1" applyBorder="1" applyAlignment="1">
      <alignment vertical="center" wrapText="1"/>
    </xf>
    <xf numFmtId="181" fontId="14" fillId="0" borderId="12" xfId="0" applyNumberFormat="1" applyFont="1" applyFill="1" applyBorder="1" applyAlignment="1">
      <alignment vertical="center" wrapText="1"/>
    </xf>
    <xf numFmtId="179" fontId="18" fillId="0" borderId="12" xfId="0" applyNumberFormat="1" applyFont="1" applyFill="1" applyBorder="1" applyAlignment="1">
      <alignment vertical="center" wrapText="1"/>
    </xf>
    <xf numFmtId="181" fontId="13" fillId="0" borderId="12" xfId="0" applyNumberFormat="1" applyFont="1" applyFill="1" applyBorder="1" applyAlignment="1">
      <alignment vertical="center" wrapText="1"/>
    </xf>
    <xf numFmtId="179" fontId="17" fillId="0" borderId="12" xfId="0" applyNumberFormat="1" applyFont="1" applyFill="1" applyBorder="1" applyAlignment="1">
      <alignment vertical="center" wrapText="1"/>
    </xf>
    <xf numFmtId="181" fontId="5" fillId="0" borderId="17" xfId="41" applyNumberFormat="1" applyFont="1" applyFill="1" applyBorder="1" applyAlignment="1">
      <alignment horizontal="right" vertical="center" wrapText="1"/>
    </xf>
    <xf numFmtId="181" fontId="5" fillId="0" borderId="12" xfId="41" applyNumberFormat="1" applyFont="1" applyFill="1" applyBorder="1" applyAlignment="1">
      <alignment horizontal="right" vertical="center" wrapText="1"/>
    </xf>
    <xf numFmtId="181" fontId="5" fillId="0" borderId="21" xfId="0" applyNumberFormat="1" applyFont="1" applyFill="1" applyBorder="1" applyAlignment="1">
      <alignment horizontal="right" vertical="center" wrapText="1"/>
    </xf>
    <xf numFmtId="181" fontId="13" fillId="0" borderId="21" xfId="0" applyNumberFormat="1" applyFont="1" applyFill="1" applyBorder="1" applyAlignment="1">
      <alignment horizontal="right" vertical="center" wrapText="1"/>
    </xf>
    <xf numFmtId="172" fontId="13" fillId="0" borderId="21" xfId="41" applyNumberFormat="1" applyFont="1" applyFill="1" applyBorder="1" applyAlignment="1">
      <alignment horizontal="right" vertical="center" wrapText="1"/>
    </xf>
    <xf numFmtId="181" fontId="5" fillId="0" borderId="12" xfId="0" applyNumberFormat="1" applyFont="1" applyFill="1" applyBorder="1" applyAlignment="1">
      <alignment horizontal="right" vertical="center" wrapText="1"/>
    </xf>
    <xf numFmtId="172" fontId="5" fillId="0" borderId="12" xfId="41" applyNumberFormat="1" applyFont="1" applyFill="1" applyBorder="1" applyAlignment="1">
      <alignment horizontal="right"/>
    </xf>
    <xf numFmtId="181" fontId="5" fillId="0" borderId="16" xfId="41" applyNumberFormat="1" applyFont="1" applyFill="1" applyBorder="1" applyAlignment="1">
      <alignment horizontal="right" vertical="center" wrapText="1"/>
    </xf>
    <xf numFmtId="181" fontId="79" fillId="0" borderId="12" xfId="0" applyNumberFormat="1" applyFont="1" applyBorder="1" applyAlignment="1">
      <alignment horizontal="right" wrapText="1"/>
    </xf>
    <xf numFmtId="1" fontId="24" fillId="0" borderId="18" xfId="61" applyNumberFormat="1" applyFont="1" applyFill="1" applyBorder="1" applyAlignment="1">
      <alignment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shrinkToFit="1"/>
    </xf>
    <xf numFmtId="172" fontId="5" fillId="0" borderId="10" xfId="0" applyNumberFormat="1" applyFont="1" applyFill="1" applyBorder="1" applyAlignment="1">
      <alignment horizontal="right" vertical="center" wrapText="1" shrinkToFit="1"/>
    </xf>
    <xf numFmtId="172" fontId="13" fillId="0" borderId="10" xfId="0" applyNumberFormat="1" applyFont="1" applyFill="1" applyBorder="1" applyAlignment="1">
      <alignment horizontal="center" vertical="center" wrapText="1" shrinkToFit="1"/>
    </xf>
    <xf numFmtId="172" fontId="23" fillId="0" borderId="0" xfId="0" applyNumberFormat="1" applyFont="1" applyFill="1" applyBorder="1" applyAlignment="1">
      <alignment horizontal="right" vertical="center" wrapText="1" shrinkToFit="1"/>
    </xf>
    <xf numFmtId="172" fontId="14" fillId="0" borderId="10" xfId="0" applyNumberFormat="1" applyFont="1" applyFill="1" applyBorder="1" applyAlignment="1">
      <alignment horizontal="center" vertical="center" wrapText="1" shrinkToFit="1"/>
    </xf>
    <xf numFmtId="1" fontId="14" fillId="0" borderId="10" xfId="61" applyNumberFormat="1" applyFont="1" applyFill="1" applyBorder="1" applyAlignment="1">
      <alignment horizontal="center" vertical="center"/>
      <protection/>
    </xf>
    <xf numFmtId="1" fontId="13" fillId="0" borderId="10" xfId="61" applyNumberFormat="1" applyFont="1" applyFill="1" applyBorder="1" applyAlignment="1">
      <alignment horizontal="center" vertical="center"/>
      <protection/>
    </xf>
    <xf numFmtId="3" fontId="28" fillId="0" borderId="10" xfId="61" applyNumberFormat="1" applyFont="1" applyFill="1" applyBorder="1" applyAlignment="1">
      <alignment horizontal="center" vertical="center" wrapText="1"/>
      <protection/>
    </xf>
    <xf numFmtId="172" fontId="28" fillId="0" borderId="10" xfId="0" applyNumberFormat="1" applyFont="1" applyFill="1" applyBorder="1" applyAlignment="1">
      <alignment horizontal="center" vertical="center" wrapText="1" shrinkToFit="1"/>
    </xf>
    <xf numFmtId="3" fontId="56" fillId="0" borderId="0" xfId="0" applyNumberFormat="1" applyFont="1" applyFill="1" applyAlignment="1">
      <alignment horizontal="center" vertical="center"/>
    </xf>
    <xf numFmtId="49" fontId="5" fillId="0" borderId="10" xfId="61" applyNumberFormat="1" applyFont="1" applyFill="1" applyBorder="1" applyAlignment="1">
      <alignment horizontal="left" vertical="center"/>
      <protection/>
    </xf>
    <xf numFmtId="3" fontId="28" fillId="0" borderId="10" xfId="61" applyNumberFormat="1" applyFont="1" applyFill="1" applyBorder="1" applyAlignment="1">
      <alignment horizontal="left" vertical="center" wrapText="1"/>
      <protection/>
    </xf>
    <xf numFmtId="0" fontId="59" fillId="0" borderId="0" xfId="0" applyFont="1" applyFill="1" applyAlignment="1">
      <alignment horizontal="center" vertical="center"/>
    </xf>
    <xf numFmtId="3" fontId="5" fillId="0" borderId="10" xfId="0" applyNumberFormat="1" applyFont="1" applyFill="1" applyBorder="1" applyAlignment="1">
      <alignment horizontal="right" vertical="center" wrapText="1"/>
    </xf>
    <xf numFmtId="172" fontId="23" fillId="0" borderId="10" xfId="0" applyNumberFormat="1" applyFont="1" applyFill="1" applyBorder="1" applyAlignment="1">
      <alignment horizontal="center" vertical="center" wrapText="1" shrinkToFit="1"/>
    </xf>
    <xf numFmtId="172" fontId="33" fillId="0" borderId="10" xfId="0" applyNumberFormat="1" applyFont="1" applyFill="1" applyBorder="1" applyAlignment="1">
      <alignment horizontal="left" vertical="center" wrapText="1" shrinkToFit="1"/>
    </xf>
    <xf numFmtId="172" fontId="13" fillId="0" borderId="0" xfId="41" applyNumberFormat="1" applyFont="1" applyFill="1" applyAlignment="1">
      <alignment horizontal="center" vertical="center"/>
    </xf>
    <xf numFmtId="172" fontId="13" fillId="0" borderId="0" xfId="41" applyNumberFormat="1" applyFont="1" applyFill="1" applyAlignment="1">
      <alignment horizontal="center" vertical="center" wrapText="1"/>
    </xf>
    <xf numFmtId="3" fontId="5" fillId="0" borderId="10" xfId="0" applyNumberFormat="1" applyFont="1" applyFill="1" applyBorder="1" applyAlignment="1">
      <alignment horizontal="right" vertical="center" wrapText="1" shrinkToFit="1"/>
    </xf>
    <xf numFmtId="181" fontId="13" fillId="0" borderId="21" xfId="41" applyNumberFormat="1" applyFont="1" applyFill="1" applyBorder="1" applyAlignment="1">
      <alignment horizontal="right"/>
    </xf>
    <xf numFmtId="181" fontId="13" fillId="0" borderId="12" xfId="41" applyNumberFormat="1" applyFont="1" applyFill="1" applyBorder="1" applyAlignment="1">
      <alignment horizontal="right"/>
    </xf>
    <xf numFmtId="0" fontId="6" fillId="0" borderId="12" xfId="0" applyFont="1" applyFill="1" applyBorder="1" applyAlignment="1">
      <alignment horizontal="left" vertical="center" wrapText="1"/>
    </xf>
    <xf numFmtId="0" fontId="6" fillId="0" borderId="12" xfId="0" applyFont="1" applyFill="1" applyBorder="1" applyAlignment="1">
      <alignment horizontal="left" vertical="center"/>
    </xf>
    <xf numFmtId="0" fontId="13" fillId="34" borderId="0" xfId="58" applyFont="1" applyFill="1" applyAlignment="1">
      <alignment horizontal="right" vertical="top"/>
      <protection/>
    </xf>
    <xf numFmtId="0" fontId="13" fillId="34" borderId="0" xfId="58" applyFont="1" applyFill="1" applyAlignment="1">
      <alignment horizontal="centerContinuous"/>
      <protection/>
    </xf>
    <xf numFmtId="0" fontId="13" fillId="34" borderId="0" xfId="58" applyFont="1" applyFill="1">
      <alignment/>
      <protection/>
    </xf>
    <xf numFmtId="0" fontId="13" fillId="34" borderId="0" xfId="58" applyFont="1" applyFill="1" applyAlignment="1">
      <alignment vertical="center"/>
      <protection/>
    </xf>
    <xf numFmtId="0" fontId="5" fillId="34" borderId="0" xfId="58" applyFont="1" applyFill="1" applyAlignment="1" quotePrefix="1">
      <alignment horizontal="centerContinuous"/>
      <protection/>
    </xf>
    <xf numFmtId="0" fontId="14" fillId="34" borderId="0" xfId="58" applyFont="1" applyFill="1" applyAlignment="1">
      <alignment horizontal="left" vertical="center"/>
      <protection/>
    </xf>
    <xf numFmtId="0" fontId="13" fillId="34" borderId="20" xfId="58" applyFont="1" applyFill="1" applyBorder="1" applyAlignment="1" quotePrefix="1">
      <alignment horizontal="center" vertical="center"/>
      <protection/>
    </xf>
    <xf numFmtId="0" fontId="5" fillId="34" borderId="22" xfId="58" applyFont="1" applyFill="1" applyBorder="1" applyAlignment="1">
      <alignment horizontal="center" vertical="center"/>
      <protection/>
    </xf>
    <xf numFmtId="0" fontId="5" fillId="34" borderId="23" xfId="58" applyFont="1" applyFill="1" applyBorder="1" applyAlignment="1">
      <alignment horizontal="center" vertical="center"/>
      <protection/>
    </xf>
    <xf numFmtId="0" fontId="5" fillId="34" borderId="19" xfId="58" applyFont="1" applyFill="1" applyBorder="1" applyAlignment="1">
      <alignment horizontal="center" vertical="center"/>
      <protection/>
    </xf>
    <xf numFmtId="0" fontId="5" fillId="34" borderId="10" xfId="58" applyFont="1" applyFill="1" applyBorder="1" applyAlignment="1">
      <alignment horizontal="center" vertical="center"/>
      <protection/>
    </xf>
    <xf numFmtId="0" fontId="5" fillId="34" borderId="24" xfId="58" applyFont="1" applyFill="1" applyBorder="1" applyAlignment="1">
      <alignment horizontal="center" vertical="center"/>
      <protection/>
    </xf>
    <xf numFmtId="184" fontId="5" fillId="34" borderId="0" xfId="58" applyNumberFormat="1" applyFont="1" applyFill="1" applyAlignment="1">
      <alignment vertical="center"/>
      <protection/>
    </xf>
    <xf numFmtId="0" fontId="5" fillId="34" borderId="0" xfId="58" applyFont="1" applyFill="1" applyAlignment="1">
      <alignment vertical="center"/>
      <protection/>
    </xf>
    <xf numFmtId="0" fontId="5" fillId="34" borderId="23" xfId="58" applyFont="1" applyFill="1" applyBorder="1" applyAlignment="1">
      <alignment vertical="center"/>
      <protection/>
    </xf>
    <xf numFmtId="3" fontId="5" fillId="34" borderId="22" xfId="58" applyNumberFormat="1" applyFont="1" applyFill="1" applyBorder="1" applyAlignment="1">
      <alignment vertical="center"/>
      <protection/>
    </xf>
    <xf numFmtId="3" fontId="13" fillId="34" borderId="0" xfId="58" applyNumberFormat="1" applyFont="1" applyFill="1">
      <alignment/>
      <protection/>
    </xf>
    <xf numFmtId="184" fontId="13" fillId="34" borderId="0" xfId="58" applyNumberFormat="1" applyFont="1" applyFill="1">
      <alignment/>
      <protection/>
    </xf>
    <xf numFmtId="0" fontId="13" fillId="34" borderId="22" xfId="58" applyFont="1" applyFill="1" applyBorder="1" applyAlignment="1">
      <alignment horizontal="center" vertical="center"/>
      <protection/>
    </xf>
    <xf numFmtId="0" fontId="13" fillId="34" borderId="23" xfId="58" applyFont="1" applyFill="1" applyBorder="1" applyAlignment="1">
      <alignment vertical="center"/>
      <protection/>
    </xf>
    <xf numFmtId="3" fontId="19" fillId="34" borderId="22" xfId="58" applyNumberFormat="1" applyFont="1" applyFill="1" applyBorder="1" applyAlignment="1">
      <alignment vertical="center"/>
      <protection/>
    </xf>
    <xf numFmtId="3" fontId="13" fillId="34" borderId="22" xfId="58" applyNumberFormat="1" applyFont="1" applyFill="1" applyBorder="1" applyAlignment="1">
      <alignment vertical="center"/>
      <protection/>
    </xf>
    <xf numFmtId="0" fontId="13" fillId="34" borderId="23" xfId="58" applyFont="1" applyFill="1" applyBorder="1" applyAlignment="1" quotePrefix="1">
      <alignment vertical="center"/>
      <protection/>
    </xf>
    <xf numFmtId="0" fontId="13" fillId="34" borderId="0" xfId="59" applyFont="1" applyFill="1">
      <alignment/>
      <protection/>
    </xf>
    <xf numFmtId="0" fontId="14" fillId="34" borderId="0" xfId="58" applyFont="1" applyFill="1" applyAlignment="1" quotePrefix="1">
      <alignment horizontal="left"/>
      <protection/>
    </xf>
    <xf numFmtId="0" fontId="5" fillId="0" borderId="0" xfId="0" applyFont="1" applyAlignment="1">
      <alignment horizontal="left"/>
    </xf>
    <xf numFmtId="0" fontId="13" fillId="0" borderId="0" xfId="0" applyFont="1" applyAlignment="1">
      <alignment/>
    </xf>
    <xf numFmtId="0" fontId="4" fillId="0" borderId="25" xfId="0" applyFont="1" applyBorder="1" applyAlignment="1">
      <alignment horizontal="center" vertical="center" wrapText="1"/>
    </xf>
    <xf numFmtId="0" fontId="5" fillId="0" borderId="0" xfId="0" applyFont="1" applyBorder="1" applyAlignment="1">
      <alignment/>
    </xf>
    <xf numFmtId="0" fontId="7" fillId="0" borderId="26" xfId="0" applyFont="1" applyBorder="1" applyAlignment="1">
      <alignment horizontal="center" vertical="center" wrapText="1"/>
    </xf>
    <xf numFmtId="181" fontId="7" fillId="0" borderId="26" xfId="0" applyNumberFormat="1" applyFont="1" applyBorder="1" applyAlignment="1">
      <alignment horizontal="right" vertical="center" wrapText="1"/>
    </xf>
    <xf numFmtId="0" fontId="6" fillId="0" borderId="15" xfId="0" applyFont="1" applyBorder="1" applyAlignment="1">
      <alignment horizontal="center" vertical="center" wrapText="1"/>
    </xf>
    <xf numFmtId="181" fontId="6" fillId="0" borderId="15" xfId="0" applyNumberFormat="1" applyFont="1" applyBorder="1" applyAlignment="1">
      <alignment horizontal="right" vertical="center" wrapText="1"/>
    </xf>
    <xf numFmtId="0" fontId="80" fillId="0" borderId="0" xfId="0" applyFont="1" applyAlignment="1">
      <alignment/>
    </xf>
    <xf numFmtId="0" fontId="81" fillId="0" borderId="0" xfId="0" applyFont="1" applyAlignment="1">
      <alignment/>
    </xf>
    <xf numFmtId="181" fontId="81" fillId="0" borderId="0" xfId="0" applyNumberFormat="1" applyFont="1" applyAlignment="1">
      <alignment/>
    </xf>
    <xf numFmtId="0" fontId="21" fillId="0" borderId="15" xfId="0" applyFont="1" applyFill="1" applyBorder="1" applyAlignment="1">
      <alignment horizontal="left" vertical="center"/>
    </xf>
    <xf numFmtId="181" fontId="35" fillId="0" borderId="12" xfId="0" applyNumberFormat="1" applyFont="1" applyBorder="1" applyAlignment="1">
      <alignment horizontal="right" vertical="center" wrapText="1"/>
    </xf>
    <xf numFmtId="181" fontId="81" fillId="0" borderId="12" xfId="0" applyNumberFormat="1" applyFont="1" applyBorder="1" applyAlignment="1">
      <alignment horizontal="right" vertical="center" wrapText="1"/>
    </xf>
    <xf numFmtId="0" fontId="0" fillId="0" borderId="12" xfId="0" applyBorder="1" applyAlignment="1">
      <alignment/>
    </xf>
    <xf numFmtId="0" fontId="17" fillId="0" borderId="12" xfId="0" applyFont="1" applyBorder="1" applyAlignment="1">
      <alignment horizontal="left" vertical="center" wrapText="1"/>
    </xf>
    <xf numFmtId="0" fontId="6" fillId="0" borderId="12" xfId="0" applyFont="1" applyBorder="1" applyAlignment="1">
      <alignment wrapText="1"/>
    </xf>
    <xf numFmtId="0" fontId="21" fillId="0" borderId="12" xfId="0" applyFont="1" applyBorder="1" applyAlignment="1">
      <alignment/>
    </xf>
    <xf numFmtId="0" fontId="6" fillId="0" borderId="12" xfId="0" applyFont="1" applyBorder="1" applyAlignment="1">
      <alignment horizontal="left" wrapText="1"/>
    </xf>
    <xf numFmtId="0" fontId="11" fillId="0" borderId="19" xfId="0" applyFont="1" applyBorder="1" applyAlignment="1">
      <alignment horizontal="center" vertical="center" wrapText="1"/>
    </xf>
    <xf numFmtId="0" fontId="3" fillId="0" borderId="12" xfId="0" applyFont="1" applyBorder="1" applyAlignment="1">
      <alignment horizontal="center" vertical="center" wrapText="1"/>
    </xf>
    <xf numFmtId="181" fontId="3" fillId="0" borderId="12" xfId="0" applyNumberFormat="1" applyFont="1" applyBorder="1" applyAlignment="1">
      <alignment horizontal="right" vertical="center" wrapText="1"/>
    </xf>
    <xf numFmtId="0" fontId="3" fillId="0" borderId="0" xfId="0" applyFont="1" applyAlignment="1">
      <alignment vertical="center"/>
    </xf>
    <xf numFmtId="181" fontId="3" fillId="0" borderId="13" xfId="0" applyNumberFormat="1" applyFont="1" applyBorder="1" applyAlignment="1">
      <alignment horizontal="right" vertical="center" wrapText="1"/>
    </xf>
    <xf numFmtId="181" fontId="27" fillId="0" borderId="13" xfId="0" applyNumberFormat="1" applyFont="1" applyBorder="1" applyAlignment="1">
      <alignment horizontal="right" vertical="center" wrapText="1"/>
    </xf>
    <xf numFmtId="172" fontId="3" fillId="0" borderId="12" xfId="41" applyNumberFormat="1" applyFont="1" applyBorder="1" applyAlignment="1">
      <alignment vertical="center"/>
    </xf>
    <xf numFmtId="0" fontId="13" fillId="0" borderId="13" xfId="0" applyFont="1" applyBorder="1" applyAlignment="1">
      <alignment/>
    </xf>
    <xf numFmtId="3" fontId="3" fillId="0" borderId="12" xfId="0" applyNumberFormat="1" applyFont="1" applyBorder="1" applyAlignment="1">
      <alignment horizontal="right" vertical="center" wrapText="1"/>
    </xf>
    <xf numFmtId="0" fontId="19" fillId="0" borderId="15" xfId="0" applyFont="1" applyBorder="1" applyAlignment="1">
      <alignment/>
    </xf>
    <xf numFmtId="0" fontId="4" fillId="0" borderId="15" xfId="0" applyFont="1" applyBorder="1" applyAlignment="1">
      <alignment horizontal="center"/>
    </xf>
    <xf numFmtId="181" fontId="4" fillId="0" borderId="15" xfId="0" applyNumberFormat="1" applyFont="1" applyBorder="1" applyAlignment="1">
      <alignment horizontal="right"/>
    </xf>
    <xf numFmtId="0" fontId="17" fillId="0" borderId="0" xfId="0" applyFont="1" applyAlignment="1">
      <alignment/>
    </xf>
    <xf numFmtId="0" fontId="20" fillId="0" borderId="10" xfId="0" applyFont="1" applyBorder="1" applyAlignment="1">
      <alignment horizontal="center" vertical="center" wrapText="1"/>
    </xf>
    <xf numFmtId="0" fontId="17" fillId="0" borderId="10" xfId="0" applyFont="1" applyBorder="1" applyAlignment="1">
      <alignment vertical="center" wrapText="1"/>
    </xf>
    <xf numFmtId="0" fontId="16" fillId="0" borderId="10" xfId="0" applyFont="1" applyBorder="1" applyAlignment="1">
      <alignment vertical="center" wrapText="1"/>
    </xf>
    <xf numFmtId="172" fontId="16" fillId="0" borderId="10" xfId="0" applyNumberFormat="1" applyFont="1" applyBorder="1" applyAlignment="1">
      <alignment vertical="center" wrapText="1"/>
    </xf>
    <xf numFmtId="172" fontId="17" fillId="0" borderId="0" xfId="0" applyNumberFormat="1" applyFont="1" applyAlignment="1">
      <alignment/>
    </xf>
    <xf numFmtId="0" fontId="17" fillId="0" borderId="15" xfId="0" applyFont="1" applyBorder="1" applyAlignment="1">
      <alignment horizontal="center" vertical="top" wrapText="1"/>
    </xf>
    <xf numFmtId="172" fontId="17" fillId="0" borderId="15" xfId="41" applyNumberFormat="1" applyFont="1" applyBorder="1" applyAlignment="1">
      <alignment vertical="top" wrapText="1"/>
    </xf>
    <xf numFmtId="172" fontId="17" fillId="0" borderId="15" xfId="0" applyNumberFormat="1" applyFont="1" applyBorder="1" applyAlignment="1">
      <alignment vertical="top" wrapText="1"/>
    </xf>
    <xf numFmtId="0" fontId="17" fillId="0" borderId="15" xfId="0" applyFont="1" applyBorder="1" applyAlignment="1">
      <alignment vertical="top" wrapText="1"/>
    </xf>
    <xf numFmtId="0" fontId="17" fillId="0" borderId="12" xfId="0" applyFont="1" applyBorder="1" applyAlignment="1">
      <alignment horizontal="center" vertical="top" wrapText="1"/>
    </xf>
    <xf numFmtId="172" fontId="17" fillId="0" borderId="12" xfId="41" applyNumberFormat="1" applyFont="1" applyBorder="1" applyAlignment="1">
      <alignment vertical="top" wrapText="1"/>
    </xf>
    <xf numFmtId="172" fontId="17" fillId="0" borderId="12" xfId="0" applyNumberFormat="1" applyFont="1" applyBorder="1" applyAlignment="1">
      <alignment vertical="top" wrapText="1"/>
    </xf>
    <xf numFmtId="0" fontId="17" fillId="0" borderId="12" xfId="0" applyFont="1" applyBorder="1" applyAlignment="1">
      <alignment vertical="top" wrapText="1"/>
    </xf>
    <xf numFmtId="172" fontId="17" fillId="0" borderId="12" xfId="41" applyNumberFormat="1" applyFont="1" applyBorder="1" applyAlignment="1">
      <alignment/>
    </xf>
    <xf numFmtId="0" fontId="17" fillId="0" borderId="12" xfId="0" applyFont="1" applyBorder="1" applyAlignment="1">
      <alignment/>
    </xf>
    <xf numFmtId="0" fontId="17" fillId="0" borderId="13" xfId="0" applyFont="1" applyBorder="1" applyAlignment="1">
      <alignment horizontal="center" vertical="top" wrapText="1"/>
    </xf>
    <xf numFmtId="0" fontId="21" fillId="0" borderId="13" xfId="0" applyFont="1" applyBorder="1" applyAlignment="1">
      <alignment/>
    </xf>
    <xf numFmtId="172" fontId="17" fillId="0" borderId="13" xfId="41" applyNumberFormat="1" applyFont="1" applyBorder="1" applyAlignment="1">
      <alignment/>
    </xf>
    <xf numFmtId="172" fontId="17" fillId="0" borderId="13" xfId="0" applyNumberFormat="1" applyFont="1" applyBorder="1" applyAlignment="1">
      <alignment vertical="top" wrapText="1"/>
    </xf>
    <xf numFmtId="0" fontId="17" fillId="0" borderId="13" xfId="0" applyFont="1" applyBorder="1" applyAlignment="1">
      <alignment/>
    </xf>
    <xf numFmtId="0" fontId="6" fillId="0" borderId="15" xfId="0" applyFont="1" applyBorder="1" applyAlignment="1">
      <alignment wrapText="1"/>
    </xf>
    <xf numFmtId="172" fontId="17" fillId="0" borderId="13" xfId="41" applyNumberFormat="1" applyFont="1" applyBorder="1" applyAlignment="1">
      <alignment vertical="top" wrapText="1"/>
    </xf>
    <xf numFmtId="0" fontId="18" fillId="0" borderId="0" xfId="0" applyFont="1" applyAlignment="1">
      <alignment horizontal="right"/>
    </xf>
    <xf numFmtId="0" fontId="16" fillId="0" borderId="10" xfId="0" applyFont="1" applyBorder="1" applyAlignment="1">
      <alignment horizontal="center" vertical="top" wrapText="1"/>
    </xf>
    <xf numFmtId="0" fontId="17" fillId="0" borderId="10" xfId="0" applyFont="1" applyBorder="1" applyAlignment="1">
      <alignment vertical="top" wrapText="1"/>
    </xf>
    <xf numFmtId="0" fontId="16" fillId="0" borderId="10" xfId="0" applyFont="1" applyBorder="1" applyAlignment="1">
      <alignment vertical="top" wrapText="1"/>
    </xf>
    <xf numFmtId="172" fontId="16" fillId="0" borderId="10" xfId="0" applyNumberFormat="1" applyFont="1" applyBorder="1" applyAlignment="1">
      <alignment vertical="top" wrapText="1"/>
    </xf>
    <xf numFmtId="172" fontId="13" fillId="0" borderId="12" xfId="41" applyNumberFormat="1" applyFont="1" applyBorder="1" applyAlignment="1">
      <alignment/>
    </xf>
    <xf numFmtId="0" fontId="17" fillId="0" borderId="13" xfId="0" applyFont="1" applyBorder="1" applyAlignment="1">
      <alignment vertical="top" wrapText="1"/>
    </xf>
    <xf numFmtId="0" fontId="29" fillId="0" borderId="19" xfId="0" applyFont="1" applyBorder="1" applyAlignment="1">
      <alignment horizontal="center" vertical="center" wrapText="1"/>
    </xf>
    <xf numFmtId="0" fontId="6" fillId="0" borderId="12" xfId="60" applyFont="1" applyBorder="1" applyAlignment="1">
      <alignment horizontal="left" vertical="center" wrapText="1"/>
      <protection/>
    </xf>
    <xf numFmtId="0" fontId="27" fillId="0" borderId="13" xfId="0" applyFont="1" applyBorder="1" applyAlignment="1">
      <alignment horizontal="center" vertical="center" wrapText="1"/>
    </xf>
    <xf numFmtId="0" fontId="3" fillId="33" borderId="13" xfId="0" applyFont="1" applyFill="1" applyBorder="1" applyAlignment="1">
      <alignment horizontal="left" vertical="center" wrapText="1"/>
    </xf>
    <xf numFmtId="0" fontId="5" fillId="34" borderId="27" xfId="58" applyFont="1" applyFill="1" applyBorder="1">
      <alignment/>
      <protection/>
    </xf>
    <xf numFmtId="3" fontId="5" fillId="34" borderId="19" xfId="58" applyNumberFormat="1" applyFont="1" applyFill="1" applyBorder="1">
      <alignment/>
      <protection/>
    </xf>
    <xf numFmtId="0" fontId="5" fillId="34" borderId="23" xfId="58" applyFont="1" applyFill="1" applyBorder="1">
      <alignment/>
      <protection/>
    </xf>
    <xf numFmtId="3" fontId="5" fillId="34" borderId="22" xfId="58" applyNumberFormat="1" applyFont="1" applyFill="1" applyBorder="1">
      <alignment/>
      <protection/>
    </xf>
    <xf numFmtId="0" fontId="5" fillId="34" borderId="22" xfId="58" applyFont="1" applyFill="1" applyBorder="1" applyAlignment="1">
      <alignment horizontal="center"/>
      <protection/>
    </xf>
    <xf numFmtId="0" fontId="5" fillId="34" borderId="19" xfId="58" applyFont="1" applyFill="1" applyBorder="1" applyAlignment="1">
      <alignment horizontal="center"/>
      <protection/>
    </xf>
    <xf numFmtId="0" fontId="14" fillId="0" borderId="18" xfId="0" applyFont="1" applyBorder="1" applyAlignment="1">
      <alignment horizontal="right"/>
    </xf>
    <xf numFmtId="0" fontId="14" fillId="0" borderId="0" xfId="0" applyFont="1" applyAlignment="1">
      <alignment horizontal="center"/>
    </xf>
    <xf numFmtId="0" fontId="23" fillId="34" borderId="0" xfId="0" applyFont="1" applyFill="1" applyAlignment="1">
      <alignment horizontal="right" vertical="center"/>
    </xf>
    <xf numFmtId="0" fontId="36" fillId="0" borderId="0" xfId="0" applyFont="1" applyAlignment="1">
      <alignment horizontal="center"/>
    </xf>
    <xf numFmtId="0" fontId="14" fillId="0" borderId="18" xfId="0" applyFont="1" applyBorder="1" applyAlignment="1">
      <alignment horizontal="center"/>
    </xf>
    <xf numFmtId="0" fontId="16" fillId="0" borderId="0" xfId="0" applyFont="1" applyAlignment="1">
      <alignment horizontal="center"/>
    </xf>
    <xf numFmtId="0" fontId="36" fillId="0" borderId="0" xfId="0" applyFont="1" applyAlignment="1">
      <alignment horizontal="center" vertical="top" wrapText="1"/>
    </xf>
    <xf numFmtId="181" fontId="5" fillId="0" borderId="28" xfId="0" applyNumberFormat="1" applyFont="1" applyBorder="1" applyAlignment="1">
      <alignment horizontal="right" vertical="center" wrapText="1"/>
    </xf>
    <xf numFmtId="181" fontId="5" fillId="0" borderId="14" xfId="0" applyNumberFormat="1" applyFont="1" applyBorder="1" applyAlignment="1">
      <alignment horizontal="right" vertical="center" wrapText="1"/>
    </xf>
    <xf numFmtId="172" fontId="5" fillId="0" borderId="14" xfId="41" applyNumberFormat="1" applyFont="1" applyBorder="1" applyAlignment="1">
      <alignment vertical="center"/>
    </xf>
    <xf numFmtId="0" fontId="5" fillId="0" borderId="0" xfId="0" applyFont="1" applyAlignment="1">
      <alignment/>
    </xf>
    <xf numFmtId="0" fontId="5" fillId="0" borderId="28" xfId="0" applyFont="1" applyBorder="1" applyAlignment="1">
      <alignment horizontal="center" vertical="center" wrapText="1"/>
    </xf>
    <xf numFmtId="0" fontId="5" fillId="0" borderId="28" xfId="0" applyFont="1" applyBorder="1" applyAlignment="1">
      <alignment vertical="center" wrapText="1"/>
    </xf>
    <xf numFmtId="0" fontId="5" fillId="0" borderId="14" xfId="0" applyFont="1" applyBorder="1" applyAlignment="1">
      <alignment horizontal="center" vertical="center" wrapText="1"/>
    </xf>
    <xf numFmtId="0" fontId="5" fillId="0" borderId="14" xfId="0" applyFont="1" applyBorder="1" applyAlignment="1">
      <alignment vertical="center" wrapText="1"/>
    </xf>
    <xf numFmtId="0" fontId="13" fillId="0" borderId="14" xfId="0" applyFont="1" applyBorder="1" applyAlignment="1">
      <alignment horizontal="center" vertical="center" wrapText="1"/>
    </xf>
    <xf numFmtId="0" fontId="13" fillId="0" borderId="14" xfId="0" applyFont="1" applyBorder="1" applyAlignment="1">
      <alignment vertical="center" wrapText="1"/>
    </xf>
    <xf numFmtId="0" fontId="5" fillId="0" borderId="29" xfId="0" applyFont="1" applyBorder="1" applyAlignment="1">
      <alignment horizontal="center" vertical="center" wrapText="1"/>
    </xf>
    <xf numFmtId="0" fontId="5" fillId="0" borderId="29" xfId="0" applyFont="1" applyBorder="1" applyAlignment="1">
      <alignment vertical="center" wrapText="1"/>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13" fillId="0" borderId="0" xfId="0" applyFont="1" applyBorder="1" applyAlignment="1">
      <alignment vertical="top" wrapText="1"/>
    </xf>
    <xf numFmtId="0" fontId="5" fillId="0" borderId="0" xfId="0" applyFont="1" applyBorder="1" applyAlignment="1">
      <alignment horizontal="center"/>
    </xf>
    <xf numFmtId="0" fontId="5" fillId="0" borderId="0" xfId="0" applyFont="1" applyBorder="1" applyAlignment="1">
      <alignment/>
    </xf>
    <xf numFmtId="181" fontId="5" fillId="0" borderId="30" xfId="0" applyNumberFormat="1" applyFont="1" applyBorder="1" applyAlignment="1">
      <alignment horizontal="right" wrapText="1"/>
    </xf>
    <xf numFmtId="0" fontId="16" fillId="0" borderId="0" xfId="0" applyFont="1" applyAlignment="1">
      <alignment horizontal="right"/>
    </xf>
    <xf numFmtId="172" fontId="5" fillId="0" borderId="22" xfId="43" applyNumberFormat="1" applyFont="1" applyBorder="1" applyAlignment="1">
      <alignment/>
    </xf>
    <xf numFmtId="0" fontId="5" fillId="34" borderId="0" xfId="58" applyFont="1" applyFill="1" applyAlignment="1">
      <alignment horizontal="left"/>
      <protection/>
    </xf>
    <xf numFmtId="0" fontId="5" fillId="34" borderId="0" xfId="0" applyFont="1" applyFill="1" applyAlignment="1">
      <alignment horizontal="right" vertical="center"/>
    </xf>
    <xf numFmtId="0" fontId="19" fillId="34" borderId="0" xfId="58" applyFont="1" applyFill="1" applyAlignment="1">
      <alignment horizontal="left"/>
      <protection/>
    </xf>
    <xf numFmtId="3" fontId="5" fillId="34" borderId="10" xfId="58" applyNumberFormat="1" applyFont="1" applyFill="1" applyBorder="1" applyAlignment="1">
      <alignment horizontal="right" vertical="center"/>
      <protection/>
    </xf>
    <xf numFmtId="0" fontId="7" fillId="0" borderId="0" xfId="0" applyFont="1" applyAlignment="1">
      <alignment horizontal="right"/>
    </xf>
    <xf numFmtId="0" fontId="5" fillId="0" borderId="14" xfId="0" applyFont="1" applyBorder="1" applyAlignment="1">
      <alignment wrapText="1"/>
    </xf>
    <xf numFmtId="0" fontId="5" fillId="0" borderId="14" xfId="0" applyFont="1" applyBorder="1" applyAlignment="1">
      <alignment horizontal="center" wrapText="1"/>
    </xf>
    <xf numFmtId="0" fontId="6" fillId="0" borderId="0" xfId="0" applyFont="1" applyBorder="1" applyAlignment="1">
      <alignment/>
    </xf>
    <xf numFmtId="0" fontId="5" fillId="0" borderId="31" xfId="0" applyFont="1" applyBorder="1" applyAlignment="1">
      <alignment horizontal="center" wrapText="1"/>
    </xf>
    <xf numFmtId="0" fontId="5" fillId="0" borderId="31" xfId="0" applyFont="1" applyBorder="1" applyAlignment="1">
      <alignment wrapText="1"/>
    </xf>
    <xf numFmtId="181" fontId="5" fillId="0" borderId="13" xfId="0" applyNumberFormat="1" applyFont="1" applyFill="1" applyBorder="1" applyAlignment="1">
      <alignment vertical="center" wrapText="1"/>
    </xf>
    <xf numFmtId="179" fontId="17" fillId="0" borderId="13" xfId="0" applyNumberFormat="1" applyFont="1" applyFill="1" applyBorder="1" applyAlignment="1">
      <alignment vertical="center" wrapText="1"/>
    </xf>
    <xf numFmtId="0" fontId="37" fillId="0" borderId="0" xfId="0" applyFont="1" applyAlignment="1">
      <alignment/>
    </xf>
    <xf numFmtId="0" fontId="6" fillId="0" borderId="17" xfId="0" applyFont="1" applyBorder="1" applyAlignment="1">
      <alignment vertical="center" wrapText="1"/>
    </xf>
    <xf numFmtId="0" fontId="6" fillId="0" borderId="12" xfId="0" applyFont="1" applyBorder="1" applyAlignment="1">
      <alignment vertical="center" wrapText="1"/>
    </xf>
    <xf numFmtId="0" fontId="21" fillId="0" borderId="12" xfId="0" applyFont="1" applyBorder="1" applyAlignment="1">
      <alignment vertical="center"/>
    </xf>
    <xf numFmtId="0" fontId="21" fillId="0" borderId="13" xfId="0" applyFont="1" applyBorder="1" applyAlignment="1">
      <alignment vertical="center"/>
    </xf>
    <xf numFmtId="3" fontId="5" fillId="0" borderId="10" xfId="43" applyNumberFormat="1" applyFont="1" applyFill="1" applyBorder="1" applyAlignment="1">
      <alignment horizontal="right" vertical="center" wrapText="1"/>
    </xf>
    <xf numFmtId="3" fontId="13" fillId="0" borderId="10" xfId="43" applyNumberFormat="1" applyFont="1" applyFill="1" applyBorder="1" applyAlignment="1">
      <alignment horizontal="right" vertical="center" wrapText="1" shrinkToFit="1"/>
    </xf>
    <xf numFmtId="3" fontId="13" fillId="0" borderId="10" xfId="43" applyNumberFormat="1" applyFont="1" applyFill="1" applyBorder="1" applyAlignment="1">
      <alignment horizontal="right" vertical="center" wrapText="1"/>
    </xf>
    <xf numFmtId="3" fontId="13" fillId="0" borderId="10" xfId="43" applyNumberFormat="1" applyFont="1" applyFill="1" applyBorder="1" applyAlignment="1">
      <alignment horizontal="right" vertical="center"/>
    </xf>
    <xf numFmtId="3" fontId="5" fillId="0" borderId="10" xfId="43" applyNumberFormat="1" applyFont="1" applyFill="1" applyBorder="1" applyAlignment="1">
      <alignment horizontal="right" vertical="center"/>
    </xf>
    <xf numFmtId="172" fontId="5" fillId="0" borderId="10" xfId="43" applyNumberFormat="1" applyFont="1" applyFill="1" applyBorder="1" applyAlignment="1">
      <alignment horizontal="right" vertical="center"/>
    </xf>
    <xf numFmtId="0" fontId="16" fillId="0" borderId="0" xfId="0" applyFont="1" applyAlignment="1">
      <alignment horizontal="center"/>
    </xf>
    <xf numFmtId="0" fontId="14" fillId="0" borderId="0" xfId="0" applyFont="1" applyAlignment="1">
      <alignment horizontal="center"/>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9" fillId="0" borderId="0" xfId="0" applyFont="1" applyAlignment="1">
      <alignment horizontal="center"/>
    </xf>
    <xf numFmtId="0" fontId="22" fillId="0" borderId="32" xfId="0" applyFont="1" applyBorder="1" applyAlignment="1">
      <alignment horizontal="left"/>
    </xf>
    <xf numFmtId="0" fontId="22" fillId="0" borderId="0" xfId="0" applyFont="1" applyBorder="1" applyAlignment="1">
      <alignment horizontal="left"/>
    </xf>
    <xf numFmtId="0" fontId="9" fillId="0" borderId="0" xfId="0" applyFont="1" applyAlignment="1">
      <alignment horizontal="center" vertical="center"/>
    </xf>
    <xf numFmtId="0" fontId="37" fillId="0" borderId="0" xfId="0" applyFont="1" applyAlignment="1">
      <alignment horizontal="center" vertical="center" wrapText="1"/>
    </xf>
    <xf numFmtId="0" fontId="5" fillId="34" borderId="11" xfId="58" applyFont="1" applyFill="1" applyBorder="1" applyAlignment="1">
      <alignment horizontal="center" vertical="center" wrapText="1"/>
      <protection/>
    </xf>
    <xf numFmtId="0" fontId="5" fillId="34" borderId="19" xfId="58" applyFont="1" applyFill="1" applyBorder="1" applyAlignment="1">
      <alignment horizontal="center" vertical="center" wrapText="1"/>
      <protection/>
    </xf>
    <xf numFmtId="0" fontId="5" fillId="34" borderId="11" xfId="58" applyFont="1" applyFill="1" applyBorder="1" applyAlignment="1">
      <alignment horizontal="center" vertical="center"/>
      <protection/>
    </xf>
    <xf numFmtId="0" fontId="5" fillId="34" borderId="22" xfId="58" applyFont="1" applyFill="1" applyBorder="1" applyAlignment="1">
      <alignment horizontal="center" vertical="center"/>
      <protection/>
    </xf>
    <xf numFmtId="0" fontId="5" fillId="34" borderId="19" xfId="58" applyFont="1" applyFill="1" applyBorder="1" applyAlignment="1">
      <alignment horizontal="center" vertical="center"/>
      <protection/>
    </xf>
    <xf numFmtId="0" fontId="9" fillId="34" borderId="0" xfId="58" applyFont="1" applyFill="1" applyAlignment="1">
      <alignment horizontal="center"/>
      <protection/>
    </xf>
    <xf numFmtId="0" fontId="37" fillId="34" borderId="0" xfId="58" applyFont="1" applyFill="1" applyAlignment="1">
      <alignment horizontal="center" vertical="center" wrapText="1"/>
      <protection/>
    </xf>
    <xf numFmtId="0" fontId="5" fillId="34" borderId="33" xfId="58" applyFont="1" applyFill="1" applyBorder="1" applyAlignment="1">
      <alignment horizontal="center" vertical="center"/>
      <protection/>
    </xf>
    <xf numFmtId="0" fontId="25" fillId="34" borderId="24" xfId="58" applyFont="1" applyFill="1" applyBorder="1" applyAlignment="1">
      <alignment vertical="center"/>
      <protection/>
    </xf>
    <xf numFmtId="0" fontId="16" fillId="0" borderId="0" xfId="0" applyFont="1" applyAlignment="1">
      <alignment horizontal="center" vertical="center"/>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4" xfId="0" applyFont="1" applyBorder="1" applyAlignment="1">
      <alignment horizontal="center" vertical="center" wrapText="1"/>
    </xf>
    <xf numFmtId="0" fontId="7" fillId="0" borderId="0" xfId="0" applyFont="1" applyAlignment="1">
      <alignment horizontal="right"/>
    </xf>
    <xf numFmtId="0" fontId="14" fillId="0" borderId="18" xfId="0" applyFont="1" applyBorder="1" applyAlignment="1">
      <alignment horizontal="right"/>
    </xf>
    <xf numFmtId="0" fontId="5" fillId="0" borderId="0" xfId="0" applyFont="1" applyAlignment="1">
      <alignment horizontal="center"/>
    </xf>
    <xf numFmtId="0" fontId="37" fillId="0" borderId="0" xfId="0" applyFont="1" applyAlignment="1">
      <alignment horizontal="center"/>
    </xf>
    <xf numFmtId="0" fontId="31" fillId="0" borderId="0" xfId="0" applyFont="1" applyAlignment="1">
      <alignment horizontal="center"/>
    </xf>
    <xf numFmtId="0" fontId="16" fillId="0" borderId="0" xfId="0" applyFont="1" applyAlignment="1">
      <alignment horizontal="right"/>
    </xf>
    <xf numFmtId="0" fontId="34" fillId="0" borderId="0" xfId="0" applyFont="1" applyAlignment="1">
      <alignment horizontal="center"/>
    </xf>
    <xf numFmtId="0" fontId="14" fillId="0" borderId="18" xfId="0" applyFont="1" applyBorder="1"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9" fillId="0" borderId="0" xfId="0" applyFont="1" applyBorder="1" applyAlignment="1">
      <alignment horizont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0" xfId="0" applyFont="1" applyBorder="1" applyAlignment="1">
      <alignment horizontal="center" vertical="center" wrapText="1"/>
    </xf>
    <xf numFmtId="0" fontId="20" fillId="0" borderId="10" xfId="0" applyFont="1" applyBorder="1" applyAlignment="1">
      <alignment horizontal="center" vertical="center" wrapText="1"/>
    </xf>
    <xf numFmtId="0" fontId="16" fillId="0" borderId="0" xfId="0" applyFont="1" applyAlignment="1">
      <alignment horizontal="right" vertical="top" wrapText="1"/>
    </xf>
    <xf numFmtId="0" fontId="38" fillId="0" borderId="0" xfId="0" applyFont="1" applyAlignment="1">
      <alignment horizontal="center"/>
    </xf>
    <xf numFmtId="0" fontId="16" fillId="0" borderId="0" xfId="0" applyFont="1" applyAlignment="1">
      <alignment horizontal="center" wrapText="1"/>
    </xf>
    <xf numFmtId="0" fontId="38" fillId="0" borderId="0" xfId="0" applyFont="1" applyAlignment="1">
      <alignment horizontal="center" vertical="center" wrapText="1"/>
    </xf>
    <xf numFmtId="3" fontId="7" fillId="0" borderId="10" xfId="61" applyNumberFormat="1" applyFont="1" applyFill="1" applyBorder="1" applyAlignment="1">
      <alignment horizontal="center" vertical="center" wrapText="1"/>
      <protection/>
    </xf>
    <xf numFmtId="3" fontId="5" fillId="0" borderId="10" xfId="61" applyNumberFormat="1" applyFont="1" applyFill="1" applyBorder="1" applyAlignment="1">
      <alignment horizontal="center" vertical="center" wrapText="1"/>
      <protection/>
    </xf>
    <xf numFmtId="3" fontId="5" fillId="0" borderId="11" xfId="61" applyNumberFormat="1" applyFont="1" applyFill="1" applyBorder="1" applyAlignment="1">
      <alignment horizontal="center" vertical="center" wrapText="1"/>
      <protection/>
    </xf>
    <xf numFmtId="3" fontId="5" fillId="0" borderId="22" xfId="61" applyNumberFormat="1" applyFont="1" applyFill="1" applyBorder="1" applyAlignment="1">
      <alignment horizontal="center" vertical="center" wrapText="1"/>
      <protection/>
    </xf>
    <xf numFmtId="1" fontId="5" fillId="0" borderId="0" xfId="61" applyNumberFormat="1" applyFont="1" applyFill="1" applyAlignment="1">
      <alignment horizontal="right" vertical="center"/>
      <protection/>
    </xf>
    <xf numFmtId="1" fontId="9" fillId="0" borderId="0" xfId="61" applyNumberFormat="1" applyFont="1" applyFill="1" applyAlignment="1">
      <alignment horizontal="center" vertical="center" wrapText="1"/>
      <protection/>
    </xf>
    <xf numFmtId="1" fontId="14" fillId="0" borderId="18" xfId="61" applyNumberFormat="1" applyFont="1" applyFill="1" applyBorder="1" applyAlignment="1">
      <alignment horizontal="right" vertical="center"/>
      <protection/>
    </xf>
    <xf numFmtId="1" fontId="37" fillId="0" borderId="0" xfId="61" applyNumberFormat="1" applyFont="1" applyFill="1" applyAlignment="1">
      <alignment horizontal="center" vertical="center" wrapText="1"/>
      <protection/>
    </xf>
    <xf numFmtId="0" fontId="17" fillId="0" borderId="17" xfId="0" applyFont="1" applyBorder="1" applyAlignment="1">
      <alignment vertical="center" wrapText="1"/>
    </xf>
    <xf numFmtId="0" fontId="6" fillId="33" borderId="12" xfId="0" applyFont="1" applyFill="1" applyBorder="1" applyAlignment="1">
      <alignment horizontal="left" vertical="center" wrapText="1"/>
    </xf>
    <xf numFmtId="0" fontId="7" fillId="0" borderId="35" xfId="0" applyFont="1" applyBorder="1" applyAlignment="1">
      <alignment horizontal="center" vertical="center" wrapText="1"/>
    </xf>
    <xf numFmtId="0" fontId="0" fillId="0" borderId="13" xfId="0" applyBorder="1" applyAlignment="1">
      <alignment/>
    </xf>
    <xf numFmtId="3" fontId="6" fillId="0" borderId="12" xfId="43" applyNumberFormat="1" applyFont="1" applyBorder="1" applyAlignment="1">
      <alignment/>
    </xf>
    <xf numFmtId="0" fontId="6" fillId="0" borderId="16" xfId="60" applyFont="1" applyBorder="1" applyAlignment="1">
      <alignment horizontal="left" vertical="center" wrapText="1"/>
      <protection/>
    </xf>
    <xf numFmtId="3" fontId="6" fillId="0" borderId="16" xfId="43" applyNumberFormat="1" applyFont="1" applyBorder="1" applyAlignment="1">
      <alignment/>
    </xf>
    <xf numFmtId="172" fontId="3" fillId="0" borderId="13" xfId="43" applyNumberFormat="1" applyFont="1" applyBorder="1" applyAlignment="1">
      <alignment/>
    </xf>
    <xf numFmtId="0" fontId="6" fillId="0" borderId="17" xfId="0" applyFont="1" applyBorder="1" applyAlignment="1">
      <alignment horizontal="center" vertical="center" wrapText="1"/>
    </xf>
    <xf numFmtId="0" fontId="6" fillId="0" borderId="17" xfId="60" applyFont="1" applyBorder="1" applyAlignment="1">
      <alignment horizontal="left" vertical="center" wrapText="1"/>
      <protection/>
    </xf>
    <xf numFmtId="3" fontId="6" fillId="0" borderId="17" xfId="43" applyNumberFormat="1" applyFont="1" applyBorder="1" applyAlignment="1">
      <alignment/>
    </xf>
    <xf numFmtId="0" fontId="30" fillId="0" borderId="10" xfId="0" applyFont="1" applyBorder="1" applyAlignment="1">
      <alignment vertical="center"/>
    </xf>
    <xf numFmtId="0" fontId="7" fillId="0" borderId="10" xfId="0" applyFont="1" applyBorder="1" applyAlignment="1">
      <alignment horizontal="center" vertical="center"/>
    </xf>
    <xf numFmtId="3" fontId="7" fillId="0" borderId="10" xfId="0" applyNumberFormat="1" applyFont="1" applyBorder="1" applyAlignment="1">
      <alignment vertical="center"/>
    </xf>
    <xf numFmtId="172" fontId="5" fillId="0" borderId="33" xfId="43" applyNumberFormat="1" applyFont="1" applyFill="1" applyBorder="1" applyAlignment="1">
      <alignment horizontal="center" vertical="center" wrapText="1"/>
    </xf>
    <xf numFmtId="172" fontId="5" fillId="0" borderId="24" xfId="43" applyNumberFormat="1" applyFont="1" applyFill="1" applyBorder="1" applyAlignment="1">
      <alignment horizontal="center" vertical="center" wrapText="1"/>
    </xf>
    <xf numFmtId="172" fontId="5" fillId="0" borderId="10" xfId="43" applyNumberFormat="1" applyFont="1" applyFill="1" applyBorder="1" applyAlignment="1">
      <alignment horizontal="center" vertical="center" wrapText="1"/>
    </xf>
    <xf numFmtId="172" fontId="5" fillId="0" borderId="10" xfId="43" applyNumberFormat="1" applyFont="1" applyFill="1" applyBorder="1" applyAlignment="1">
      <alignment horizontal="center" vertical="center" wrapText="1"/>
    </xf>
    <xf numFmtId="3" fontId="5" fillId="0" borderId="10" xfId="61" applyNumberFormat="1" applyFont="1" applyFill="1" applyBorder="1" applyAlignment="1" quotePrefix="1">
      <alignment horizontal="center" vertical="center" wrapText="1"/>
      <protection/>
    </xf>
    <xf numFmtId="3" fontId="5" fillId="0" borderId="10" xfId="61" applyNumberFormat="1" applyFont="1" applyFill="1" applyBorder="1" applyAlignment="1">
      <alignment horizontal="right" vertical="center"/>
      <protection/>
    </xf>
    <xf numFmtId="0" fontId="6" fillId="0" borderId="10" xfId="0" applyFont="1" applyFill="1" applyBorder="1" applyAlignment="1">
      <alignment vertical="center" wrapText="1"/>
    </xf>
    <xf numFmtId="0" fontId="13" fillId="0" borderId="10" xfId="0" applyFont="1" applyFill="1" applyBorder="1" applyAlignment="1">
      <alignment vertical="center" wrapText="1"/>
    </xf>
    <xf numFmtId="172" fontId="13" fillId="0" borderId="10" xfId="43" applyNumberFormat="1" applyFont="1" applyFill="1" applyBorder="1" applyAlignment="1">
      <alignment horizontal="right" vertical="center" wrapText="1"/>
    </xf>
    <xf numFmtId="172" fontId="13" fillId="0" borderId="10" xfId="43" applyNumberFormat="1" applyFont="1" applyFill="1" applyBorder="1" applyAlignment="1">
      <alignment horizontal="right" vertical="center"/>
    </xf>
    <xf numFmtId="3" fontId="5" fillId="0" borderId="10" xfId="0" applyNumberFormat="1" applyFont="1" applyFill="1" applyBorder="1" applyAlignment="1">
      <alignment horizontal="right" vertical="center" shrinkToFit="1"/>
    </xf>
    <xf numFmtId="172" fontId="13" fillId="0" borderId="10" xfId="43" applyNumberFormat="1" applyFont="1" applyFill="1" applyBorder="1" applyAlignment="1">
      <alignment horizontal="center" vertical="center"/>
    </xf>
    <xf numFmtId="172" fontId="13" fillId="0" borderId="10" xfId="43" applyNumberFormat="1" applyFont="1" applyFill="1" applyBorder="1" applyAlignment="1">
      <alignment vertical="center"/>
    </xf>
    <xf numFmtId="1" fontId="13" fillId="0" borderId="10" xfId="61" applyNumberFormat="1" applyFont="1" applyFill="1" applyBorder="1" applyAlignment="1">
      <alignmen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4" xfId="58"/>
    <cellStyle name="Normal 2" xfId="59"/>
    <cellStyle name="Normal 3" xfId="60"/>
    <cellStyle name="Normal_Bieu mau (CV )"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xdr:row>
      <xdr:rowOff>9525</xdr:rowOff>
    </xdr:from>
    <xdr:to>
      <xdr:col>1</xdr:col>
      <xdr:colOff>857250</xdr:colOff>
      <xdr:row>2</xdr:row>
      <xdr:rowOff>9525</xdr:rowOff>
    </xdr:to>
    <xdr:sp>
      <xdr:nvSpPr>
        <xdr:cNvPr id="1" name="Line 1"/>
        <xdr:cNvSpPr>
          <a:spLocks/>
        </xdr:cNvSpPr>
      </xdr:nvSpPr>
      <xdr:spPr>
        <a:xfrm>
          <a:off x="333375" y="46672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UAN%202\TUAN\GIAO%20DU%20TOAN%202022\Phu%20luc%20k&#232;m%20Quy&#7871;t%20&#273;&#7883;nh%20DT%202022%20(t&#7893;ng%20h&#7907;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UAN%202\TUAN\GIAO%20DU%20TOAN%202023\Phu%20luc%20Quy&#7871;t%20&#273;&#7883;nh%20giao%20DT%20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01"/>
      <sheetName val="PL02"/>
      <sheetName val="PL03"/>
      <sheetName val="PL04"/>
      <sheetName val="PL 05 "/>
      <sheetName val="PL số 06"/>
      <sheetName val="PL 6.1"/>
      <sheetName val="PL 6.2"/>
      <sheetName val="PL 6.3"/>
      <sheetName val="PL7"/>
      <sheetName val="PL7.1"/>
      <sheetName val="PL 7.2"/>
      <sheetName val="SNG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 01"/>
      <sheetName val="PL02"/>
      <sheetName val="PL03"/>
      <sheetName val="PL04"/>
      <sheetName val="PL 05 "/>
      <sheetName val="PL số 06"/>
      <sheetName val="PL 6.1"/>
      <sheetName val="PL 6.2"/>
      <sheetName val="PL 6.3"/>
      <sheetName val="PL7"/>
      <sheetName val="PL7.1"/>
      <sheetName val="PL 7.2"/>
      <sheetName val="SNG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7"/>
  <sheetViews>
    <sheetView tabSelected="1" zoomScalePageLayoutView="0" workbookViewId="0" topLeftCell="A26">
      <selection activeCell="D9" sqref="D9"/>
    </sheetView>
  </sheetViews>
  <sheetFormatPr defaultColWidth="8.796875" defaultRowHeight="14.25"/>
  <cols>
    <col min="1" max="1" width="7.19921875" style="9" customWidth="1"/>
    <col min="2" max="2" width="58.8984375" style="9" customWidth="1"/>
    <col min="3" max="3" width="24.5" style="9" customWidth="1"/>
    <col min="4" max="16384" width="9" style="9" customWidth="1"/>
  </cols>
  <sheetData>
    <row r="1" spans="1:3" ht="18" customHeight="1">
      <c r="A1" s="4" t="s">
        <v>324</v>
      </c>
      <c r="C1" s="271" t="s">
        <v>325</v>
      </c>
    </row>
    <row r="2" ht="18" customHeight="1">
      <c r="A2" s="175" t="s">
        <v>326</v>
      </c>
    </row>
    <row r="3" ht="18" customHeight="1"/>
    <row r="4" spans="1:3" ht="24.75" customHeight="1">
      <c r="A4" s="296" t="s">
        <v>357</v>
      </c>
      <c r="B4" s="296"/>
      <c r="C4" s="296"/>
    </row>
    <row r="5" spans="1:3" ht="18" customHeight="1">
      <c r="A5" s="297" t="s">
        <v>358</v>
      </c>
      <c r="B5" s="297"/>
      <c r="C5" s="297"/>
    </row>
    <row r="6" spans="1:3" ht="18" customHeight="1">
      <c r="A6" s="297" t="s">
        <v>327</v>
      </c>
      <c r="B6" s="297"/>
      <c r="C6" s="297"/>
    </row>
    <row r="7" spans="1:3" ht="18" customHeight="1">
      <c r="A7" s="64"/>
      <c r="B7" s="64"/>
      <c r="C7" s="64"/>
    </row>
    <row r="8" spans="1:3" ht="18" customHeight="1">
      <c r="A8" s="256"/>
      <c r="B8" s="176"/>
      <c r="C8" s="250" t="s">
        <v>40</v>
      </c>
    </row>
    <row r="9" spans="1:3" ht="26.25" customHeight="1">
      <c r="A9" s="17" t="s">
        <v>37</v>
      </c>
      <c r="B9" s="17" t="s">
        <v>30</v>
      </c>
      <c r="C9" s="17" t="s">
        <v>3</v>
      </c>
    </row>
    <row r="10" spans="1:3" s="178" customFormat="1" ht="19.5" customHeight="1">
      <c r="A10" s="257" t="s">
        <v>1</v>
      </c>
      <c r="B10" s="258" t="s">
        <v>328</v>
      </c>
      <c r="C10" s="253">
        <f>C11+C14+C17+C18</f>
        <v>558995000</v>
      </c>
    </row>
    <row r="11" spans="1:3" ht="19.5" customHeight="1">
      <c r="A11" s="259" t="s">
        <v>25</v>
      </c>
      <c r="B11" s="260" t="s">
        <v>329</v>
      </c>
      <c r="C11" s="254">
        <f>SUM(C12:C13)</f>
        <v>101148000</v>
      </c>
    </row>
    <row r="12" spans="1:3" ht="19.5" customHeight="1">
      <c r="A12" s="261" t="s">
        <v>27</v>
      </c>
      <c r="B12" s="262" t="s">
        <v>330</v>
      </c>
      <c r="C12" s="35">
        <v>36185000</v>
      </c>
    </row>
    <row r="13" spans="1:3" ht="19.5" customHeight="1">
      <c r="A13" s="261" t="s">
        <v>27</v>
      </c>
      <c r="B13" s="262" t="s">
        <v>331</v>
      </c>
      <c r="C13" s="16">
        <v>64963000</v>
      </c>
    </row>
    <row r="14" spans="1:3" ht="19.5" customHeight="1">
      <c r="A14" s="259" t="s">
        <v>26</v>
      </c>
      <c r="B14" s="260" t="s">
        <v>39</v>
      </c>
      <c r="C14" s="34">
        <f>C15+C16</f>
        <v>457847000</v>
      </c>
    </row>
    <row r="15" spans="1:3" ht="19.5" customHeight="1">
      <c r="A15" s="261" t="s">
        <v>27</v>
      </c>
      <c r="B15" s="262" t="s">
        <v>332</v>
      </c>
      <c r="C15" s="35">
        <v>448015000</v>
      </c>
    </row>
    <row r="16" spans="1:3" ht="19.5" customHeight="1">
      <c r="A16" s="261" t="s">
        <v>27</v>
      </c>
      <c r="B16" s="262" t="s">
        <v>5</v>
      </c>
      <c r="C16" s="35">
        <v>9832000</v>
      </c>
    </row>
    <row r="17" spans="1:3" ht="19.5" customHeight="1">
      <c r="A17" s="259" t="s">
        <v>28</v>
      </c>
      <c r="B17" s="260" t="s">
        <v>6</v>
      </c>
      <c r="C17" s="254"/>
    </row>
    <row r="18" spans="1:3" ht="19.5" customHeight="1">
      <c r="A18" s="259" t="s">
        <v>29</v>
      </c>
      <c r="B18" s="260" t="s">
        <v>295</v>
      </c>
      <c r="C18" s="254"/>
    </row>
    <row r="19" spans="1:3" ht="19.5" customHeight="1">
      <c r="A19" s="259" t="s">
        <v>2</v>
      </c>
      <c r="B19" s="260" t="s">
        <v>333</v>
      </c>
      <c r="C19" s="254">
        <f>C20+C26+C29+C30</f>
        <v>558995000</v>
      </c>
    </row>
    <row r="20" spans="1:3" ht="19.5" customHeight="1">
      <c r="A20" s="259" t="s">
        <v>334</v>
      </c>
      <c r="B20" s="260" t="s">
        <v>335</v>
      </c>
      <c r="C20" s="254">
        <f>SUM(C21:C25)</f>
        <v>558995000</v>
      </c>
    </row>
    <row r="21" spans="1:3" ht="19.5" customHeight="1">
      <c r="A21" s="261">
        <v>1</v>
      </c>
      <c r="B21" s="262" t="s">
        <v>33</v>
      </c>
      <c r="C21" s="35">
        <v>55626000</v>
      </c>
    </row>
    <row r="22" spans="1:3" ht="19.5" customHeight="1">
      <c r="A22" s="261">
        <v>2</v>
      </c>
      <c r="B22" s="262" t="s">
        <v>35</v>
      </c>
      <c r="C22" s="35">
        <v>492436000</v>
      </c>
    </row>
    <row r="23" spans="1:3" ht="19.5" customHeight="1">
      <c r="A23" s="261">
        <v>3</v>
      </c>
      <c r="B23" s="262" t="s">
        <v>8</v>
      </c>
      <c r="C23" s="35">
        <v>10933000</v>
      </c>
    </row>
    <row r="24" spans="1:3" ht="19.5" customHeight="1">
      <c r="A24" s="261">
        <v>4</v>
      </c>
      <c r="B24" s="262" t="s">
        <v>9</v>
      </c>
      <c r="C24" s="35"/>
    </row>
    <row r="25" spans="1:3" ht="19.5" customHeight="1">
      <c r="A25" s="261">
        <v>5</v>
      </c>
      <c r="B25" s="262" t="s">
        <v>336</v>
      </c>
      <c r="C25" s="35"/>
    </row>
    <row r="26" spans="1:3" ht="19.5" customHeight="1">
      <c r="A26" s="259" t="s">
        <v>26</v>
      </c>
      <c r="B26" s="260" t="s">
        <v>337</v>
      </c>
      <c r="C26" s="254"/>
    </row>
    <row r="27" spans="1:3" ht="19.5" customHeight="1">
      <c r="A27" s="261">
        <v>1</v>
      </c>
      <c r="B27" s="262" t="s">
        <v>338</v>
      </c>
      <c r="C27" s="16"/>
    </row>
    <row r="28" spans="1:3" ht="19.5" customHeight="1">
      <c r="A28" s="261">
        <v>2</v>
      </c>
      <c r="B28" s="262" t="s">
        <v>339</v>
      </c>
      <c r="C28" s="16"/>
    </row>
    <row r="29" spans="1:3" ht="19.5" customHeight="1">
      <c r="A29" s="259" t="s">
        <v>28</v>
      </c>
      <c r="B29" s="260" t="s">
        <v>273</v>
      </c>
      <c r="C29" s="255"/>
    </row>
    <row r="30" spans="1:3" ht="19.5" customHeight="1">
      <c r="A30" s="263" t="s">
        <v>29</v>
      </c>
      <c r="B30" s="264" t="s">
        <v>205</v>
      </c>
      <c r="C30" s="270"/>
    </row>
    <row r="31" spans="1:3" ht="18" customHeight="1">
      <c r="A31" s="265"/>
      <c r="B31" s="266"/>
      <c r="C31" s="267"/>
    </row>
    <row r="32" spans="1:3" ht="21.75" customHeight="1">
      <c r="A32" s="268"/>
      <c r="B32" s="268"/>
      <c r="C32" s="269"/>
    </row>
    <row r="33" spans="1:3" ht="21.75" customHeight="1">
      <c r="A33" s="268"/>
      <c r="B33" s="268"/>
      <c r="C33" s="269"/>
    </row>
    <row r="34" ht="15" customHeight="1">
      <c r="B34" s="64"/>
    </row>
    <row r="35" ht="21.75" customHeight="1">
      <c r="B35" s="64"/>
    </row>
    <row r="36" ht="21.75" customHeight="1">
      <c r="B36" s="4"/>
    </row>
    <row r="37" spans="1:3" ht="21.75" customHeight="1">
      <c r="A37" s="64"/>
      <c r="B37" s="64"/>
      <c r="C37" s="256"/>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3">
    <mergeCell ref="A4:C4"/>
    <mergeCell ref="A5:C5"/>
    <mergeCell ref="A6:C6"/>
  </mergeCells>
  <printOptions/>
  <pageMargins left="0.73" right="0" top="0.5" bottom="0.25" header="0.29"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28"/>
  <sheetViews>
    <sheetView zoomScalePageLayoutView="0" workbookViewId="0" topLeftCell="A1">
      <selection activeCell="G5" sqref="G5"/>
    </sheetView>
  </sheetViews>
  <sheetFormatPr defaultColWidth="8.796875" defaultRowHeight="14.25"/>
  <cols>
    <col min="1" max="1" width="5.3984375" style="206" customWidth="1"/>
    <col min="2" max="2" width="19.09765625" style="206" customWidth="1"/>
    <col min="3" max="3" width="16.69921875" style="206" customWidth="1"/>
    <col min="4" max="4" width="14.8984375" style="206" customWidth="1"/>
    <col min="5" max="5" width="15.3984375" style="206" customWidth="1"/>
    <col min="6" max="6" width="17.3984375" style="206" customWidth="1"/>
    <col min="7" max="16384" width="9" style="206" customWidth="1"/>
  </cols>
  <sheetData>
    <row r="1" spans="1:6" ht="15.75">
      <c r="A1" s="273" t="s">
        <v>342</v>
      </c>
      <c r="E1" s="338" t="s">
        <v>353</v>
      </c>
      <c r="F1" s="338"/>
    </row>
    <row r="2" ht="15.75">
      <c r="A2" s="275" t="s">
        <v>343</v>
      </c>
    </row>
    <row r="3" spans="1:6" ht="37.5" customHeight="1">
      <c r="A3" s="340" t="s">
        <v>411</v>
      </c>
      <c r="B3" s="296"/>
      <c r="C3" s="296"/>
      <c r="D3" s="296"/>
      <c r="E3" s="296"/>
      <c r="F3" s="296"/>
    </row>
    <row r="4" spans="1:6" ht="35.25" customHeight="1">
      <c r="A4" s="341" t="s">
        <v>365</v>
      </c>
      <c r="B4" s="341"/>
      <c r="C4" s="341"/>
      <c r="D4" s="341"/>
      <c r="E4" s="341"/>
      <c r="F4" s="341"/>
    </row>
    <row r="5" ht="21.75" customHeight="1">
      <c r="F5" s="229" t="s">
        <v>289</v>
      </c>
    </row>
    <row r="6" spans="1:6" ht="66.75" customHeight="1">
      <c r="A6" s="207" t="s">
        <v>37</v>
      </c>
      <c r="B6" s="207" t="s">
        <v>290</v>
      </c>
      <c r="C6" s="207" t="s">
        <v>32</v>
      </c>
      <c r="D6" s="207" t="s">
        <v>300</v>
      </c>
      <c r="E6" s="207" t="s">
        <v>301</v>
      </c>
      <c r="F6" s="207" t="s">
        <v>302</v>
      </c>
    </row>
    <row r="7" spans="1:6" ht="15.75">
      <c r="A7" s="230" t="s">
        <v>1</v>
      </c>
      <c r="B7" s="230" t="s">
        <v>2</v>
      </c>
      <c r="C7" s="230" t="s">
        <v>303</v>
      </c>
      <c r="D7" s="230">
        <v>2</v>
      </c>
      <c r="E7" s="230">
        <v>3</v>
      </c>
      <c r="F7" s="230">
        <v>4</v>
      </c>
    </row>
    <row r="8" spans="1:6" ht="19.5" customHeight="1">
      <c r="A8" s="231"/>
      <c r="B8" s="232" t="s">
        <v>274</v>
      </c>
      <c r="C8" s="233">
        <f>SUM(C9:C27)</f>
        <v>5186672</v>
      </c>
      <c r="D8" s="233">
        <f>SUM(D9:D27)</f>
        <v>0</v>
      </c>
      <c r="E8" s="233">
        <f>SUM(E9:E27)</f>
        <v>5186672</v>
      </c>
      <c r="F8" s="233">
        <f>SUM(F9:F27)</f>
        <v>0</v>
      </c>
    </row>
    <row r="9" spans="1:6" ht="19.5" customHeight="1">
      <c r="A9" s="212">
        <v>1</v>
      </c>
      <c r="B9" s="286" t="s">
        <v>186</v>
      </c>
      <c r="C9" s="214">
        <f>D9+E9+F9</f>
        <v>163631</v>
      </c>
      <c r="D9" s="215"/>
      <c r="E9" s="234">
        <v>163631</v>
      </c>
      <c r="F9" s="215"/>
    </row>
    <row r="10" spans="1:6" ht="19.5" customHeight="1">
      <c r="A10" s="216">
        <v>2</v>
      </c>
      <c r="B10" s="287" t="s">
        <v>187</v>
      </c>
      <c r="C10" s="218">
        <f aca="true" t="shared" si="0" ref="C10:C27">D10+E10+F10</f>
        <v>195973</v>
      </c>
      <c r="D10" s="219"/>
      <c r="E10" s="234">
        <v>195973</v>
      </c>
      <c r="F10" s="219"/>
    </row>
    <row r="11" spans="1:6" ht="19.5" customHeight="1">
      <c r="A11" s="216">
        <v>3</v>
      </c>
      <c r="B11" s="288" t="s">
        <v>188</v>
      </c>
      <c r="C11" s="218">
        <f t="shared" si="0"/>
        <v>0</v>
      </c>
      <c r="D11" s="219"/>
      <c r="E11" s="234"/>
      <c r="F11" s="219"/>
    </row>
    <row r="12" spans="1:6" ht="19.5" customHeight="1">
      <c r="A12" s="216">
        <v>4</v>
      </c>
      <c r="B12" s="287" t="s">
        <v>189</v>
      </c>
      <c r="C12" s="218">
        <f t="shared" si="0"/>
        <v>354191</v>
      </c>
      <c r="D12" s="219"/>
      <c r="E12" s="234">
        <v>354191</v>
      </c>
      <c r="F12" s="219"/>
    </row>
    <row r="13" spans="1:6" ht="19.5" customHeight="1">
      <c r="A13" s="216">
        <v>5</v>
      </c>
      <c r="B13" s="288" t="s">
        <v>190</v>
      </c>
      <c r="C13" s="218">
        <f t="shared" si="0"/>
        <v>487605</v>
      </c>
      <c r="D13" s="219"/>
      <c r="E13" s="234">
        <v>487605</v>
      </c>
      <c r="F13" s="219"/>
    </row>
    <row r="14" spans="1:6" ht="19.5" customHeight="1">
      <c r="A14" s="216">
        <v>6</v>
      </c>
      <c r="B14" s="51" t="s">
        <v>191</v>
      </c>
      <c r="C14" s="218">
        <f t="shared" si="0"/>
        <v>172634</v>
      </c>
      <c r="D14" s="219"/>
      <c r="E14" s="234">
        <v>172634</v>
      </c>
      <c r="F14" s="219"/>
    </row>
    <row r="15" spans="1:6" ht="19.5" customHeight="1">
      <c r="A15" s="216">
        <v>7</v>
      </c>
      <c r="B15" s="288" t="s">
        <v>192</v>
      </c>
      <c r="C15" s="218">
        <f t="shared" si="0"/>
        <v>86547</v>
      </c>
      <c r="D15" s="219"/>
      <c r="E15" s="234">
        <v>86547</v>
      </c>
      <c r="F15" s="219"/>
    </row>
    <row r="16" spans="1:6" ht="19.5" customHeight="1">
      <c r="A16" s="216">
        <v>8</v>
      </c>
      <c r="B16" s="288" t="s">
        <v>193</v>
      </c>
      <c r="C16" s="218">
        <f t="shared" si="0"/>
        <v>60459</v>
      </c>
      <c r="D16" s="219"/>
      <c r="E16" s="234">
        <v>60459</v>
      </c>
      <c r="F16" s="219"/>
    </row>
    <row r="17" spans="1:6" ht="19.5" customHeight="1">
      <c r="A17" s="216">
        <v>9</v>
      </c>
      <c r="B17" s="288" t="s">
        <v>194</v>
      </c>
      <c r="C17" s="218">
        <f t="shared" si="0"/>
        <v>171113</v>
      </c>
      <c r="D17" s="219"/>
      <c r="E17" s="234">
        <v>171113</v>
      </c>
      <c r="F17" s="219"/>
    </row>
    <row r="18" spans="1:6" ht="19.5" customHeight="1">
      <c r="A18" s="216">
        <v>10</v>
      </c>
      <c r="B18" s="288" t="s">
        <v>195</v>
      </c>
      <c r="C18" s="218">
        <f t="shared" si="0"/>
        <v>171515</v>
      </c>
      <c r="D18" s="219"/>
      <c r="E18" s="234">
        <v>171515</v>
      </c>
      <c r="F18" s="219"/>
    </row>
    <row r="19" spans="1:6" ht="19.5" customHeight="1">
      <c r="A19" s="216">
        <v>11</v>
      </c>
      <c r="B19" s="288" t="s">
        <v>196</v>
      </c>
      <c r="C19" s="218">
        <f t="shared" si="0"/>
        <v>614981</v>
      </c>
      <c r="D19" s="219"/>
      <c r="E19" s="234">
        <v>614981</v>
      </c>
      <c r="F19" s="219"/>
    </row>
    <row r="20" spans="1:6" ht="19.5" customHeight="1">
      <c r="A20" s="216">
        <v>12</v>
      </c>
      <c r="B20" s="288" t="s">
        <v>197</v>
      </c>
      <c r="C20" s="218">
        <f t="shared" si="0"/>
        <v>460784</v>
      </c>
      <c r="D20" s="219"/>
      <c r="E20" s="234">
        <v>460784</v>
      </c>
      <c r="F20" s="219"/>
    </row>
    <row r="21" spans="1:6" ht="19.5" customHeight="1">
      <c r="A21" s="216">
        <v>13</v>
      </c>
      <c r="B21" s="288" t="s">
        <v>198</v>
      </c>
      <c r="C21" s="218">
        <f t="shared" si="0"/>
        <v>432387</v>
      </c>
      <c r="D21" s="219"/>
      <c r="E21" s="234">
        <v>432387</v>
      </c>
      <c r="F21" s="219"/>
    </row>
    <row r="22" spans="1:6" ht="19.5" customHeight="1">
      <c r="A22" s="216">
        <v>14</v>
      </c>
      <c r="B22" s="288" t="s">
        <v>199</v>
      </c>
      <c r="C22" s="218">
        <f t="shared" si="0"/>
        <v>176878</v>
      </c>
      <c r="D22" s="219"/>
      <c r="E22" s="234">
        <v>176878</v>
      </c>
      <c r="F22" s="219"/>
    </row>
    <row r="23" spans="1:6" ht="19.5" customHeight="1">
      <c r="A23" s="216">
        <v>15</v>
      </c>
      <c r="B23" s="288" t="s">
        <v>200</v>
      </c>
      <c r="C23" s="218">
        <f t="shared" si="0"/>
        <v>309726</v>
      </c>
      <c r="D23" s="219"/>
      <c r="E23" s="234">
        <v>309726</v>
      </c>
      <c r="F23" s="219"/>
    </row>
    <row r="24" spans="1:6" ht="19.5" customHeight="1">
      <c r="A24" s="216">
        <v>16</v>
      </c>
      <c r="B24" s="288" t="s">
        <v>201</v>
      </c>
      <c r="C24" s="218">
        <f t="shared" si="0"/>
        <v>422603</v>
      </c>
      <c r="D24" s="219"/>
      <c r="E24" s="234">
        <v>422603</v>
      </c>
      <c r="F24" s="219"/>
    </row>
    <row r="25" spans="1:6" ht="19.5" customHeight="1">
      <c r="A25" s="216">
        <v>17</v>
      </c>
      <c r="B25" s="288" t="s">
        <v>202</v>
      </c>
      <c r="C25" s="218">
        <f t="shared" si="0"/>
        <v>241245</v>
      </c>
      <c r="D25" s="219"/>
      <c r="E25" s="234">
        <v>241245</v>
      </c>
      <c r="F25" s="219"/>
    </row>
    <row r="26" spans="1:6" ht="19.5" customHeight="1">
      <c r="A26" s="216">
        <v>18</v>
      </c>
      <c r="B26" s="288" t="s">
        <v>203</v>
      </c>
      <c r="C26" s="218">
        <f t="shared" si="0"/>
        <v>345918</v>
      </c>
      <c r="D26" s="219"/>
      <c r="E26" s="234">
        <v>345918</v>
      </c>
      <c r="F26" s="219"/>
    </row>
    <row r="27" spans="1:6" ht="19.5" customHeight="1">
      <c r="A27" s="222">
        <v>19</v>
      </c>
      <c r="B27" s="289" t="s">
        <v>204</v>
      </c>
      <c r="C27" s="225">
        <f t="shared" si="0"/>
        <v>318482</v>
      </c>
      <c r="D27" s="235"/>
      <c r="E27" s="15">
        <v>318482</v>
      </c>
      <c r="F27" s="235"/>
    </row>
    <row r="28" ht="15.75">
      <c r="E28" s="9"/>
    </row>
  </sheetData>
  <sheetProtection/>
  <mergeCells count="3">
    <mergeCell ref="E1:F1"/>
    <mergeCell ref="A3:F3"/>
    <mergeCell ref="A4:F4"/>
  </mergeCells>
  <printOptions/>
  <pageMargins left="0.78" right="0.3" top="0.44" bottom="0.75" header="0.28"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332"/>
  <sheetViews>
    <sheetView zoomScalePageLayoutView="0" workbookViewId="0" topLeftCell="A13">
      <selection activeCell="A3" sqref="A3:L3"/>
    </sheetView>
  </sheetViews>
  <sheetFormatPr defaultColWidth="8.796875" defaultRowHeight="14.25"/>
  <cols>
    <col min="1" max="1" width="5.5" style="106" customWidth="1"/>
    <col min="2" max="2" width="34.8984375" style="108" customWidth="1"/>
    <col min="3" max="3" width="10" style="74" hidden="1" customWidth="1"/>
    <col min="4" max="4" width="1.1015625" style="74" hidden="1" customWidth="1"/>
    <col min="5" max="5" width="11" style="74" customWidth="1"/>
    <col min="6" max="6" width="13.19921875" style="74" customWidth="1"/>
    <col min="7" max="7" width="11.5" style="74" customWidth="1"/>
    <col min="8" max="8" width="12.8984375" style="144" customWidth="1"/>
    <col min="9" max="9" width="12.5" style="144" customWidth="1"/>
    <col min="10" max="10" width="12.5" style="109" customWidth="1"/>
    <col min="11" max="11" width="17.09765625" style="109" customWidth="1"/>
    <col min="12" max="12" width="23.5" style="106" customWidth="1"/>
    <col min="13" max="13" width="8.19921875" style="106" hidden="1" customWidth="1"/>
    <col min="14" max="14" width="9.09765625" style="106" hidden="1" customWidth="1"/>
    <col min="15" max="15" width="8.5" style="106" hidden="1" customWidth="1"/>
    <col min="16" max="16" width="9.19921875" style="106" customWidth="1"/>
    <col min="17" max="17" width="9.8984375" style="106" bestFit="1" customWidth="1"/>
    <col min="18" max="16384" width="9" style="106" customWidth="1"/>
  </cols>
  <sheetData>
    <row r="1" spans="8:12" ht="15" customHeight="1">
      <c r="H1" s="74"/>
      <c r="I1" s="74"/>
      <c r="K1" s="346" t="s">
        <v>354</v>
      </c>
      <c r="L1" s="346"/>
    </row>
    <row r="2" spans="1:15" s="74" customFormat="1" ht="21" customHeight="1">
      <c r="A2" s="347" t="s">
        <v>410</v>
      </c>
      <c r="B2" s="347"/>
      <c r="C2" s="347"/>
      <c r="D2" s="347"/>
      <c r="E2" s="347"/>
      <c r="F2" s="347"/>
      <c r="G2" s="347"/>
      <c r="H2" s="347"/>
      <c r="I2" s="347"/>
      <c r="J2" s="347"/>
      <c r="K2" s="347"/>
      <c r="L2" s="347"/>
      <c r="M2" s="73"/>
      <c r="N2" s="73"/>
      <c r="O2" s="73"/>
    </row>
    <row r="3" spans="1:15" s="74" customFormat="1" ht="21.75" customHeight="1">
      <c r="A3" s="349" t="s">
        <v>365</v>
      </c>
      <c r="B3" s="349"/>
      <c r="C3" s="349"/>
      <c r="D3" s="349"/>
      <c r="E3" s="349"/>
      <c r="F3" s="349"/>
      <c r="G3" s="349"/>
      <c r="H3" s="349"/>
      <c r="I3" s="349"/>
      <c r="J3" s="349"/>
      <c r="K3" s="349"/>
      <c r="L3" s="349"/>
      <c r="M3" s="73"/>
      <c r="N3" s="73"/>
      <c r="O3" s="73"/>
    </row>
    <row r="4" spans="1:15" s="74" customFormat="1" ht="18" customHeight="1">
      <c r="A4" s="125"/>
      <c r="B4" s="125"/>
      <c r="C4" s="125"/>
      <c r="D4" s="125"/>
      <c r="E4" s="125"/>
      <c r="F4" s="125"/>
      <c r="G4" s="125"/>
      <c r="H4" s="125"/>
      <c r="I4" s="125"/>
      <c r="J4" s="125"/>
      <c r="K4" s="348" t="s">
        <v>40</v>
      </c>
      <c r="L4" s="348"/>
      <c r="M4" s="75"/>
      <c r="N4" s="75"/>
      <c r="O4" s="75"/>
    </row>
    <row r="5" spans="1:15" s="73" customFormat="1" ht="31.5" customHeight="1">
      <c r="A5" s="343" t="s">
        <v>37</v>
      </c>
      <c r="B5" s="343" t="s">
        <v>169</v>
      </c>
      <c r="C5" s="77"/>
      <c r="D5" s="77"/>
      <c r="E5" s="343" t="s">
        <v>212</v>
      </c>
      <c r="F5" s="343"/>
      <c r="G5" s="343" t="s">
        <v>379</v>
      </c>
      <c r="H5" s="364" t="s">
        <v>380</v>
      </c>
      <c r="I5" s="365"/>
      <c r="J5" s="342" t="s">
        <v>381</v>
      </c>
      <c r="K5" s="343" t="s">
        <v>170</v>
      </c>
      <c r="L5" s="344" t="s">
        <v>64</v>
      </c>
      <c r="M5" s="78"/>
      <c r="N5" s="78"/>
      <c r="O5" s="78"/>
    </row>
    <row r="6" spans="1:12" s="79" customFormat="1" ht="4.5" customHeight="1">
      <c r="A6" s="343"/>
      <c r="B6" s="343"/>
      <c r="C6" s="77" t="s">
        <v>213</v>
      </c>
      <c r="D6" s="77" t="s">
        <v>214</v>
      </c>
      <c r="E6" s="343"/>
      <c r="F6" s="343"/>
      <c r="G6" s="343"/>
      <c r="H6" s="366" t="s">
        <v>215</v>
      </c>
      <c r="I6" s="366" t="s">
        <v>216</v>
      </c>
      <c r="J6" s="342"/>
      <c r="K6" s="343"/>
      <c r="L6" s="345"/>
    </row>
    <row r="7" spans="1:12" s="79" customFormat="1" ht="23.25" customHeight="1">
      <c r="A7" s="343"/>
      <c r="B7" s="343"/>
      <c r="C7" s="77"/>
      <c r="D7" s="77"/>
      <c r="E7" s="343" t="s">
        <v>215</v>
      </c>
      <c r="F7" s="343" t="s">
        <v>229</v>
      </c>
      <c r="G7" s="343"/>
      <c r="H7" s="366"/>
      <c r="I7" s="366"/>
      <c r="J7" s="342"/>
      <c r="K7" s="343"/>
      <c r="L7" s="345"/>
    </row>
    <row r="8" spans="1:12" s="79" customFormat="1" ht="26.25" customHeight="1">
      <c r="A8" s="343"/>
      <c r="B8" s="343"/>
      <c r="C8" s="77"/>
      <c r="D8" s="77"/>
      <c r="E8" s="343"/>
      <c r="F8" s="343"/>
      <c r="G8" s="343"/>
      <c r="H8" s="366"/>
      <c r="I8" s="366"/>
      <c r="J8" s="342"/>
      <c r="K8" s="343"/>
      <c r="L8" s="345"/>
    </row>
    <row r="9" spans="1:15" s="81" customFormat="1" ht="15.75">
      <c r="A9" s="76" t="s">
        <v>1</v>
      </c>
      <c r="B9" s="76" t="s">
        <v>2</v>
      </c>
      <c r="C9" s="76"/>
      <c r="D9" s="76"/>
      <c r="E9" s="76">
        <v>1</v>
      </c>
      <c r="F9" s="76">
        <v>2</v>
      </c>
      <c r="G9" s="76">
        <v>3</v>
      </c>
      <c r="H9" s="367">
        <v>4</v>
      </c>
      <c r="I9" s="367">
        <v>5</v>
      </c>
      <c r="J9" s="368">
        <v>6</v>
      </c>
      <c r="K9" s="76" t="s">
        <v>162</v>
      </c>
      <c r="L9" s="99" t="s">
        <v>228</v>
      </c>
      <c r="M9" s="80">
        <v>26</v>
      </c>
      <c r="N9" s="80">
        <v>27</v>
      </c>
      <c r="O9" s="80">
        <v>28</v>
      </c>
    </row>
    <row r="10" spans="1:15" s="81" customFormat="1" ht="31.5">
      <c r="A10" s="76"/>
      <c r="B10" s="82" t="s">
        <v>382</v>
      </c>
      <c r="C10" s="76"/>
      <c r="D10" s="76"/>
      <c r="E10" s="369">
        <f aca="true" t="shared" si="0" ref="E10:J10">SUBTOTAL(9,E11:E55)</f>
        <v>120294457</v>
      </c>
      <c r="F10" s="369">
        <f t="shared" si="0"/>
        <v>96836331</v>
      </c>
      <c r="G10" s="369">
        <f t="shared" si="0"/>
        <v>24188679</v>
      </c>
      <c r="H10" s="369">
        <f t="shared" si="0"/>
        <v>24188679</v>
      </c>
      <c r="I10" s="369">
        <f t="shared" si="0"/>
        <v>24188679</v>
      </c>
      <c r="J10" s="369">
        <f>SUBTOTAL(9,J11:J55)</f>
        <v>38106000</v>
      </c>
      <c r="K10" s="83"/>
      <c r="L10" s="80"/>
      <c r="M10" s="80"/>
      <c r="N10" s="80"/>
      <c r="O10" s="80"/>
    </row>
    <row r="11" spans="1:15" s="81" customFormat="1" ht="31.5">
      <c r="A11" s="76" t="s">
        <v>1</v>
      </c>
      <c r="B11" s="82" t="s">
        <v>217</v>
      </c>
      <c r="C11" s="76"/>
      <c r="D11" s="76"/>
      <c r="E11" s="369">
        <f aca="true" t="shared" si="1" ref="E11:J11">SUBTOTAL(9,E12:E38)</f>
        <v>74406000</v>
      </c>
      <c r="F11" s="369">
        <f t="shared" si="1"/>
        <v>63815000</v>
      </c>
      <c r="G11" s="369">
        <f t="shared" si="1"/>
        <v>12878679</v>
      </c>
      <c r="H11" s="369">
        <f t="shared" si="1"/>
        <v>12878679</v>
      </c>
      <c r="I11" s="369">
        <f t="shared" si="1"/>
        <v>12878679</v>
      </c>
      <c r="J11" s="369">
        <f>SUBTOTAL(9,J12:J38)</f>
        <v>21676000</v>
      </c>
      <c r="K11" s="83"/>
      <c r="L11" s="99"/>
      <c r="M11" s="83" t="e">
        <f>M12+M13+#REF!</f>
        <v>#REF!</v>
      </c>
      <c r="N11" s="83" t="e">
        <f>N12+N13+#REF!</f>
        <v>#REF!</v>
      </c>
      <c r="O11" s="83" t="e">
        <f>O12+O13+#REF!</f>
        <v>#REF!</v>
      </c>
    </row>
    <row r="12" spans="1:15" s="81" customFormat="1" ht="15.75">
      <c r="A12" s="76" t="s">
        <v>218</v>
      </c>
      <c r="B12" s="82" t="s">
        <v>165</v>
      </c>
      <c r="C12" s="76"/>
      <c r="D12" s="76"/>
      <c r="E12" s="83"/>
      <c r="F12" s="83"/>
      <c r="G12" s="83">
        <v>1000000</v>
      </c>
      <c r="H12" s="290">
        <v>1000000</v>
      </c>
      <c r="I12" s="290">
        <v>1000000</v>
      </c>
      <c r="J12" s="83">
        <v>1000000</v>
      </c>
      <c r="K12" s="83"/>
      <c r="L12" s="80"/>
      <c r="M12" s="96"/>
      <c r="N12" s="96"/>
      <c r="O12" s="96"/>
    </row>
    <row r="13" spans="1:15" s="81" customFormat="1" ht="15.75">
      <c r="A13" s="76" t="s">
        <v>219</v>
      </c>
      <c r="B13" s="82" t="s">
        <v>220</v>
      </c>
      <c r="C13" s="76"/>
      <c r="D13" s="76"/>
      <c r="E13" s="83">
        <f aca="true" t="shared" si="2" ref="E13:J13">SUBTOTAL(9,E14:E38)</f>
        <v>74406000</v>
      </c>
      <c r="F13" s="83">
        <f t="shared" si="2"/>
        <v>63815000</v>
      </c>
      <c r="G13" s="83">
        <f t="shared" si="2"/>
        <v>11878679</v>
      </c>
      <c r="H13" s="83">
        <f t="shared" si="2"/>
        <v>11878679</v>
      </c>
      <c r="I13" s="83">
        <f t="shared" si="2"/>
        <v>11878679</v>
      </c>
      <c r="J13" s="83">
        <f t="shared" si="2"/>
        <v>20676000</v>
      </c>
      <c r="K13" s="83"/>
      <c r="L13" s="80"/>
      <c r="M13" s="96"/>
      <c r="N13" s="96"/>
      <c r="O13" s="96"/>
    </row>
    <row r="14" spans="1:15" s="86" customFormat="1" ht="15.75">
      <c r="A14" s="102" t="s">
        <v>25</v>
      </c>
      <c r="B14" s="126" t="s">
        <v>221</v>
      </c>
      <c r="C14" s="127"/>
      <c r="D14" s="127"/>
      <c r="E14" s="145">
        <f aca="true" t="shared" si="3" ref="E14:J14">SUBTOTAL(9,E15:E16)</f>
        <v>5550000</v>
      </c>
      <c r="F14" s="145">
        <f t="shared" si="3"/>
        <v>5550000</v>
      </c>
      <c r="G14" s="145">
        <f t="shared" si="3"/>
        <v>2500000</v>
      </c>
      <c r="H14" s="145">
        <f t="shared" si="3"/>
        <v>2500000</v>
      </c>
      <c r="I14" s="145">
        <f t="shared" si="3"/>
        <v>2500000</v>
      </c>
      <c r="J14" s="145">
        <f>SUBTOTAL(9,J15:J16)</f>
        <v>1420000</v>
      </c>
      <c r="K14" s="128"/>
      <c r="L14" s="129"/>
      <c r="M14" s="130"/>
      <c r="N14" s="130"/>
      <c r="O14" s="130"/>
    </row>
    <row r="15" spans="1:15" s="86" customFormat="1" ht="15.75">
      <c r="A15" s="91" t="s">
        <v>177</v>
      </c>
      <c r="B15" s="370" t="s">
        <v>231</v>
      </c>
      <c r="C15" s="88"/>
      <c r="D15" s="88"/>
      <c r="E15" s="291">
        <v>3050000</v>
      </c>
      <c r="F15" s="291">
        <f>E15</f>
        <v>3050000</v>
      </c>
      <c r="G15" s="291">
        <v>2500000</v>
      </c>
      <c r="H15" s="292">
        <v>2500000</v>
      </c>
      <c r="I15" s="292">
        <v>2500000</v>
      </c>
      <c r="J15" s="97">
        <v>550000</v>
      </c>
      <c r="K15" s="89" t="s">
        <v>75</v>
      </c>
      <c r="L15" s="132"/>
      <c r="M15" s="130"/>
      <c r="N15" s="130"/>
      <c r="O15" s="130"/>
    </row>
    <row r="16" spans="1:15" s="86" customFormat="1" ht="15.75">
      <c r="A16" s="91" t="s">
        <v>178</v>
      </c>
      <c r="B16" s="371" t="s">
        <v>383</v>
      </c>
      <c r="C16" s="88"/>
      <c r="D16" s="88"/>
      <c r="E16" s="291">
        <v>2500000</v>
      </c>
      <c r="F16" s="291">
        <f>E16</f>
        <v>2500000</v>
      </c>
      <c r="G16" s="291"/>
      <c r="H16" s="292"/>
      <c r="I16" s="292"/>
      <c r="J16" s="97">
        <v>870000</v>
      </c>
      <c r="K16" s="89" t="s">
        <v>75</v>
      </c>
      <c r="L16" s="132"/>
      <c r="M16" s="130"/>
      <c r="N16" s="130"/>
      <c r="O16" s="130"/>
    </row>
    <row r="17" spans="1:15" s="86" customFormat="1" ht="15.75">
      <c r="A17" s="102" t="s">
        <v>26</v>
      </c>
      <c r="B17" s="126" t="s">
        <v>222</v>
      </c>
      <c r="C17" s="127"/>
      <c r="D17" s="127"/>
      <c r="E17" s="145">
        <f aca="true" t="shared" si="4" ref="E17:J17">SUBTOTAL(9,E18:E23)</f>
        <v>48851000</v>
      </c>
      <c r="F17" s="145">
        <f t="shared" si="4"/>
        <v>38900000</v>
      </c>
      <c r="G17" s="145">
        <f t="shared" si="4"/>
        <v>6068679</v>
      </c>
      <c r="H17" s="145">
        <f t="shared" si="4"/>
        <v>6068679</v>
      </c>
      <c r="I17" s="145">
        <f t="shared" si="4"/>
        <v>6068679</v>
      </c>
      <c r="J17" s="145">
        <f>SUBTOTAL(9,J18:J23)</f>
        <v>9236000</v>
      </c>
      <c r="K17" s="128"/>
      <c r="L17" s="131"/>
      <c r="M17" s="130"/>
      <c r="N17" s="130"/>
      <c r="O17" s="130"/>
    </row>
    <row r="18" spans="1:15" s="86" customFormat="1" ht="31.5">
      <c r="A18" s="91" t="s">
        <v>177</v>
      </c>
      <c r="B18" s="87" t="s">
        <v>384</v>
      </c>
      <c r="C18" s="93"/>
      <c r="D18" s="93"/>
      <c r="E18" s="292">
        <v>3100000</v>
      </c>
      <c r="F18" s="292">
        <v>2800000</v>
      </c>
      <c r="G18" s="291">
        <v>1858679</v>
      </c>
      <c r="H18" s="291">
        <v>1858679</v>
      </c>
      <c r="I18" s="291">
        <v>1858679</v>
      </c>
      <c r="J18" s="94">
        <v>941321</v>
      </c>
      <c r="K18" s="89" t="s">
        <v>172</v>
      </c>
      <c r="L18" s="133"/>
      <c r="M18" s="130"/>
      <c r="N18" s="130"/>
      <c r="O18" s="130"/>
    </row>
    <row r="19" spans="1:15" s="86" customFormat="1" ht="31.5">
      <c r="A19" s="91" t="s">
        <v>178</v>
      </c>
      <c r="B19" s="92" t="s">
        <v>385</v>
      </c>
      <c r="C19" s="93"/>
      <c r="D19" s="93"/>
      <c r="E19" s="372">
        <v>3700000</v>
      </c>
      <c r="F19" s="372">
        <v>3300000</v>
      </c>
      <c r="G19" s="291"/>
      <c r="H19" s="291"/>
      <c r="I19" s="291"/>
      <c r="J19" s="373">
        <f>1000000-80000</f>
        <v>920000</v>
      </c>
      <c r="K19" s="89" t="s">
        <v>386</v>
      </c>
      <c r="L19" s="133"/>
      <c r="M19" s="130"/>
      <c r="N19" s="130"/>
      <c r="O19" s="130"/>
    </row>
    <row r="20" spans="1:15" s="86" customFormat="1" ht="31.5">
      <c r="A20" s="91" t="s">
        <v>179</v>
      </c>
      <c r="B20" s="92" t="s">
        <v>387</v>
      </c>
      <c r="C20" s="93"/>
      <c r="D20" s="93"/>
      <c r="E20" s="372">
        <v>7000000</v>
      </c>
      <c r="F20" s="372">
        <v>6500000</v>
      </c>
      <c r="G20" s="291"/>
      <c r="H20" s="291"/>
      <c r="I20" s="291"/>
      <c r="J20" s="373">
        <f>3500000-100000</f>
        <v>3400000</v>
      </c>
      <c r="K20" s="89" t="s">
        <v>167</v>
      </c>
      <c r="L20" s="133"/>
      <c r="M20" s="130"/>
      <c r="N20" s="130"/>
      <c r="O20" s="130"/>
    </row>
    <row r="21" spans="1:15" s="86" customFormat="1" ht="31.5">
      <c r="A21" s="91" t="s">
        <v>180</v>
      </c>
      <c r="B21" s="92" t="s">
        <v>388</v>
      </c>
      <c r="C21" s="93"/>
      <c r="D21" s="93"/>
      <c r="E21" s="372">
        <v>3201000</v>
      </c>
      <c r="F21" s="372">
        <v>2900000</v>
      </c>
      <c r="G21" s="291"/>
      <c r="H21" s="291"/>
      <c r="I21" s="291"/>
      <c r="J21" s="373">
        <f>1400000-80000</f>
        <v>1320000</v>
      </c>
      <c r="K21" s="89" t="s">
        <v>389</v>
      </c>
      <c r="L21" s="133"/>
      <c r="M21" s="130"/>
      <c r="N21" s="130"/>
      <c r="O21" s="130"/>
    </row>
    <row r="22" spans="1:15" s="86" customFormat="1" ht="31.5">
      <c r="A22" s="91" t="s">
        <v>224</v>
      </c>
      <c r="B22" s="92" t="s">
        <v>390</v>
      </c>
      <c r="C22" s="89"/>
      <c r="D22" s="89"/>
      <c r="E22" s="292">
        <v>11000000</v>
      </c>
      <c r="F22" s="292">
        <v>11000000</v>
      </c>
      <c r="G22" s="292"/>
      <c r="H22" s="292"/>
      <c r="I22" s="292"/>
      <c r="J22" s="293">
        <v>1910000</v>
      </c>
      <c r="K22" s="89" t="s">
        <v>209</v>
      </c>
      <c r="L22" s="131"/>
      <c r="M22" s="130"/>
      <c r="N22" s="130"/>
      <c r="O22" s="130"/>
    </row>
    <row r="23" spans="1:15" s="86" customFormat="1" ht="31.5">
      <c r="A23" s="91" t="s">
        <v>391</v>
      </c>
      <c r="B23" s="104" t="s">
        <v>237</v>
      </c>
      <c r="C23" s="93"/>
      <c r="D23" s="93"/>
      <c r="E23" s="372">
        <v>20850000</v>
      </c>
      <c r="F23" s="372">
        <v>12400000</v>
      </c>
      <c r="G23" s="291">
        <v>4210000</v>
      </c>
      <c r="H23" s="373">
        <v>4210000</v>
      </c>
      <c r="I23" s="373">
        <f>H23</f>
        <v>4210000</v>
      </c>
      <c r="J23" s="94">
        <v>744679</v>
      </c>
      <c r="K23" s="89" t="s">
        <v>386</v>
      </c>
      <c r="L23" s="89"/>
      <c r="M23" s="130"/>
      <c r="N23" s="130"/>
      <c r="O23" s="130"/>
    </row>
    <row r="24" spans="1:15" s="86" customFormat="1" ht="15.75">
      <c r="A24" s="102" t="s">
        <v>28</v>
      </c>
      <c r="B24" s="126" t="s">
        <v>223</v>
      </c>
      <c r="C24" s="100"/>
      <c r="D24" s="100"/>
      <c r="E24" s="374">
        <f aca="true" t="shared" si="5" ref="E24:J24">SUBTOTAL(9,E25:E27)</f>
        <v>4260000</v>
      </c>
      <c r="F24" s="374">
        <f t="shared" si="5"/>
        <v>3620000</v>
      </c>
      <c r="G24" s="374">
        <f t="shared" si="5"/>
        <v>1610000</v>
      </c>
      <c r="H24" s="374">
        <f t="shared" si="5"/>
        <v>1610000</v>
      </c>
      <c r="I24" s="374">
        <f t="shared" si="5"/>
        <v>1610000</v>
      </c>
      <c r="J24" s="374">
        <f t="shared" si="5"/>
        <v>1970000</v>
      </c>
      <c r="K24" s="128"/>
      <c r="L24" s="131"/>
      <c r="M24" s="130"/>
      <c r="N24" s="130"/>
      <c r="O24" s="130"/>
    </row>
    <row r="25" spans="1:15" s="86" customFormat="1" ht="31.5">
      <c r="A25" s="91" t="s">
        <v>177</v>
      </c>
      <c r="B25" s="92" t="s">
        <v>232</v>
      </c>
      <c r="C25" s="89"/>
      <c r="D25" s="89"/>
      <c r="E25" s="292">
        <v>1700000</v>
      </c>
      <c r="F25" s="292">
        <v>1060000</v>
      </c>
      <c r="G25" s="292">
        <v>810000</v>
      </c>
      <c r="H25" s="292">
        <v>810000</v>
      </c>
      <c r="I25" s="292">
        <v>810000</v>
      </c>
      <c r="J25" s="293">
        <v>250000</v>
      </c>
      <c r="K25" s="89" t="s">
        <v>208</v>
      </c>
      <c r="L25" s="131"/>
      <c r="M25" s="130"/>
      <c r="N25" s="130"/>
      <c r="O25" s="130"/>
    </row>
    <row r="26" spans="1:15" s="86" customFormat="1" ht="31.5">
      <c r="A26" s="91" t="s">
        <v>178</v>
      </c>
      <c r="B26" s="92" t="s">
        <v>233</v>
      </c>
      <c r="C26" s="89"/>
      <c r="D26" s="89"/>
      <c r="E26" s="292">
        <v>1750000</v>
      </c>
      <c r="F26" s="292">
        <f>E26</f>
        <v>1750000</v>
      </c>
      <c r="G26" s="292">
        <v>800000</v>
      </c>
      <c r="H26" s="292">
        <v>800000</v>
      </c>
      <c r="I26" s="292">
        <v>800000</v>
      </c>
      <c r="J26" s="293">
        <v>950000</v>
      </c>
      <c r="K26" s="89" t="s">
        <v>182</v>
      </c>
      <c r="L26" s="131"/>
      <c r="M26" s="130"/>
      <c r="N26" s="130"/>
      <c r="O26" s="130"/>
    </row>
    <row r="27" spans="1:15" s="86" customFormat="1" ht="15.75">
      <c r="A27" s="91" t="s">
        <v>179</v>
      </c>
      <c r="B27" s="92" t="s">
        <v>392</v>
      </c>
      <c r="C27" s="89"/>
      <c r="D27" s="89"/>
      <c r="E27" s="292">
        <v>810000</v>
      </c>
      <c r="F27" s="292">
        <v>810000</v>
      </c>
      <c r="G27" s="292"/>
      <c r="H27" s="292"/>
      <c r="I27" s="292"/>
      <c r="J27" s="293">
        <v>770000</v>
      </c>
      <c r="K27" s="89" t="s">
        <v>208</v>
      </c>
      <c r="L27" s="131"/>
      <c r="M27" s="130"/>
      <c r="N27" s="130"/>
      <c r="O27" s="130"/>
    </row>
    <row r="28" spans="1:15" s="86" customFormat="1" ht="15.75">
      <c r="A28" s="102" t="s">
        <v>29</v>
      </c>
      <c r="B28" s="126" t="s">
        <v>234</v>
      </c>
      <c r="C28" s="100"/>
      <c r="D28" s="100"/>
      <c r="E28" s="374">
        <f aca="true" t="shared" si="6" ref="E28:J28">SUBTOTAL(9,E29:E33)</f>
        <v>8700000</v>
      </c>
      <c r="F28" s="374">
        <f t="shared" si="6"/>
        <v>8700000</v>
      </c>
      <c r="G28" s="374">
        <f t="shared" si="6"/>
        <v>0</v>
      </c>
      <c r="H28" s="374">
        <f t="shared" si="6"/>
        <v>0</v>
      </c>
      <c r="I28" s="374">
        <f t="shared" si="6"/>
        <v>0</v>
      </c>
      <c r="J28" s="374">
        <f t="shared" si="6"/>
        <v>4600000</v>
      </c>
      <c r="K28" s="128"/>
      <c r="L28" s="131"/>
      <c r="M28" s="130"/>
      <c r="N28" s="130"/>
      <c r="O28" s="130"/>
    </row>
    <row r="29" spans="1:15" s="86" customFormat="1" ht="47.25">
      <c r="A29" s="91" t="s">
        <v>177</v>
      </c>
      <c r="B29" s="87" t="s">
        <v>393</v>
      </c>
      <c r="C29" s="99"/>
      <c r="D29" s="99"/>
      <c r="E29" s="375">
        <v>3800000</v>
      </c>
      <c r="F29" s="375">
        <f>E29</f>
        <v>3800000</v>
      </c>
      <c r="G29" s="292"/>
      <c r="H29" s="292"/>
      <c r="I29" s="292"/>
      <c r="J29" s="376">
        <f>1800000-80000</f>
        <v>1720000</v>
      </c>
      <c r="K29" s="89" t="s">
        <v>288</v>
      </c>
      <c r="L29" s="99"/>
      <c r="M29" s="130"/>
      <c r="N29" s="130"/>
      <c r="O29" s="130"/>
    </row>
    <row r="30" spans="1:15" s="86" customFormat="1" ht="31.5">
      <c r="A30" s="91" t="s">
        <v>178</v>
      </c>
      <c r="B30" s="87" t="s">
        <v>394</v>
      </c>
      <c r="C30" s="88"/>
      <c r="D30" s="88"/>
      <c r="E30" s="375">
        <v>2000000</v>
      </c>
      <c r="F30" s="375">
        <v>2000000</v>
      </c>
      <c r="G30" s="292"/>
      <c r="H30" s="292"/>
      <c r="I30" s="292"/>
      <c r="J30" s="376">
        <f>1000000-50000</f>
        <v>950000</v>
      </c>
      <c r="K30" s="89" t="s">
        <v>288</v>
      </c>
      <c r="L30" s="80"/>
      <c r="M30" s="130"/>
      <c r="N30" s="130"/>
      <c r="O30" s="130"/>
    </row>
    <row r="31" spans="1:15" s="86" customFormat="1" ht="15.75">
      <c r="A31" s="91" t="s">
        <v>179</v>
      </c>
      <c r="B31" s="87" t="s">
        <v>395</v>
      </c>
      <c r="C31" s="89"/>
      <c r="D31" s="89"/>
      <c r="E31" s="375">
        <v>850000</v>
      </c>
      <c r="F31" s="375">
        <v>850000</v>
      </c>
      <c r="G31" s="292"/>
      <c r="H31" s="292"/>
      <c r="I31" s="292"/>
      <c r="J31" s="376">
        <f>500000-40000</f>
        <v>460000</v>
      </c>
      <c r="K31" s="89" t="s">
        <v>183</v>
      </c>
      <c r="L31" s="134"/>
      <c r="M31" s="130"/>
      <c r="N31" s="130"/>
      <c r="O31" s="130"/>
    </row>
    <row r="32" spans="1:15" s="86" customFormat="1" ht="31.5">
      <c r="A32" s="91" t="s">
        <v>180</v>
      </c>
      <c r="B32" s="87" t="s">
        <v>396</v>
      </c>
      <c r="C32" s="88"/>
      <c r="D32" s="88"/>
      <c r="E32" s="375">
        <v>1150000</v>
      </c>
      <c r="F32" s="375">
        <v>1150000</v>
      </c>
      <c r="G32" s="292"/>
      <c r="H32" s="292"/>
      <c r="I32" s="292"/>
      <c r="J32" s="376">
        <f>650000-40000</f>
        <v>610000</v>
      </c>
      <c r="K32" s="89" t="s">
        <v>397</v>
      </c>
      <c r="L32" s="135"/>
      <c r="M32" s="130"/>
      <c r="N32" s="130"/>
      <c r="O32" s="130"/>
    </row>
    <row r="33" spans="1:15" s="86" customFormat="1" ht="31.5">
      <c r="A33" s="91" t="s">
        <v>224</v>
      </c>
      <c r="B33" s="87" t="s">
        <v>398</v>
      </c>
      <c r="C33" s="76"/>
      <c r="D33" s="76"/>
      <c r="E33" s="375">
        <v>900000</v>
      </c>
      <c r="F33" s="375">
        <v>900000</v>
      </c>
      <c r="G33" s="292"/>
      <c r="H33" s="292"/>
      <c r="I33" s="292"/>
      <c r="J33" s="376">
        <f>900000-40000</f>
        <v>860000</v>
      </c>
      <c r="K33" s="89" t="s">
        <v>175</v>
      </c>
      <c r="L33" s="135"/>
      <c r="M33" s="130"/>
      <c r="N33" s="130"/>
      <c r="O33" s="130"/>
    </row>
    <row r="34" spans="1:15" s="86" customFormat="1" ht="15.75">
      <c r="A34" s="102" t="s">
        <v>144</v>
      </c>
      <c r="B34" s="137" t="s">
        <v>225</v>
      </c>
      <c r="C34" s="100"/>
      <c r="D34" s="100"/>
      <c r="E34" s="374">
        <f aca="true" t="shared" si="7" ref="E34:J34">SUBTOTAL(9,E35:E38)</f>
        <v>7045000</v>
      </c>
      <c r="F34" s="374">
        <f t="shared" si="7"/>
        <v>7045000</v>
      </c>
      <c r="G34" s="374">
        <f t="shared" si="7"/>
        <v>1700000</v>
      </c>
      <c r="H34" s="374">
        <f t="shared" si="7"/>
        <v>1700000</v>
      </c>
      <c r="I34" s="374">
        <f t="shared" si="7"/>
        <v>1700000</v>
      </c>
      <c r="J34" s="374">
        <f t="shared" si="7"/>
        <v>3450000</v>
      </c>
      <c r="K34" s="128"/>
      <c r="L34" s="131"/>
      <c r="M34" s="130"/>
      <c r="N34" s="130"/>
      <c r="O34" s="130"/>
    </row>
    <row r="35" spans="1:16" s="86" customFormat="1" ht="31.5">
      <c r="A35" s="91" t="s">
        <v>177</v>
      </c>
      <c r="B35" s="87" t="s">
        <v>235</v>
      </c>
      <c r="C35" s="88"/>
      <c r="D35" s="88"/>
      <c r="E35" s="292">
        <v>2000000</v>
      </c>
      <c r="F35" s="292">
        <v>2000000</v>
      </c>
      <c r="G35" s="292">
        <v>1000000</v>
      </c>
      <c r="H35" s="292">
        <v>1000000</v>
      </c>
      <c r="I35" s="292">
        <v>1000000</v>
      </c>
      <c r="J35" s="84">
        <v>1000000</v>
      </c>
      <c r="K35" s="89" t="s">
        <v>171</v>
      </c>
      <c r="L35" s="80"/>
      <c r="M35" s="130"/>
      <c r="N35" s="130"/>
      <c r="O35" s="130"/>
      <c r="P35" s="136"/>
    </row>
    <row r="36" spans="1:15" s="86" customFormat="1" ht="31.5">
      <c r="A36" s="91" t="s">
        <v>178</v>
      </c>
      <c r="B36" s="87" t="s">
        <v>236</v>
      </c>
      <c r="C36" s="88"/>
      <c r="D36" s="88"/>
      <c r="E36" s="292">
        <v>1350000</v>
      </c>
      <c r="F36" s="292">
        <v>1350000</v>
      </c>
      <c r="G36" s="292">
        <v>700000</v>
      </c>
      <c r="H36" s="292">
        <v>700000</v>
      </c>
      <c r="I36" s="292">
        <v>700000</v>
      </c>
      <c r="J36" s="84">
        <v>650000</v>
      </c>
      <c r="K36" s="89" t="s">
        <v>174</v>
      </c>
      <c r="L36" s="80"/>
      <c r="M36" s="130"/>
      <c r="N36" s="130"/>
      <c r="O36" s="130"/>
    </row>
    <row r="37" spans="1:15" s="86" customFormat="1" ht="31.5">
      <c r="A37" s="91" t="s">
        <v>179</v>
      </c>
      <c r="B37" s="377" t="s">
        <v>399</v>
      </c>
      <c r="C37" s="88"/>
      <c r="D37" s="88"/>
      <c r="E37" s="376">
        <v>1700000</v>
      </c>
      <c r="F37" s="376">
        <f>E37</f>
        <v>1700000</v>
      </c>
      <c r="G37" s="292"/>
      <c r="H37" s="292"/>
      <c r="I37" s="292"/>
      <c r="J37" s="376">
        <f>800000-50000</f>
        <v>750000</v>
      </c>
      <c r="K37" s="89" t="s">
        <v>184</v>
      </c>
      <c r="L37" s="80"/>
      <c r="M37" s="130"/>
      <c r="N37" s="130"/>
      <c r="O37" s="130"/>
    </row>
    <row r="38" spans="1:15" s="86" customFormat="1" ht="31.5">
      <c r="A38" s="91" t="s">
        <v>180</v>
      </c>
      <c r="B38" s="377" t="s">
        <v>400</v>
      </c>
      <c r="C38" s="88"/>
      <c r="D38" s="88"/>
      <c r="E38" s="376">
        <v>1995000</v>
      </c>
      <c r="F38" s="376">
        <f>E38</f>
        <v>1995000</v>
      </c>
      <c r="G38" s="292"/>
      <c r="H38" s="292"/>
      <c r="I38" s="292"/>
      <c r="J38" s="376">
        <f>1100000-50000</f>
        <v>1050000</v>
      </c>
      <c r="K38" s="89" t="s">
        <v>207</v>
      </c>
      <c r="L38" s="80"/>
      <c r="M38" s="130"/>
      <c r="N38" s="130"/>
      <c r="O38" s="130"/>
    </row>
    <row r="39" spans="1:15" s="66" customFormat="1" ht="15.75">
      <c r="A39" s="102" t="s">
        <v>2</v>
      </c>
      <c r="B39" s="82" t="s">
        <v>226</v>
      </c>
      <c r="C39" s="85"/>
      <c r="D39" s="85"/>
      <c r="E39" s="294">
        <f aca="true" t="shared" si="8" ref="E39:J39">SUBTOTAL(9,E40:E55)</f>
        <v>45888457</v>
      </c>
      <c r="F39" s="294">
        <f t="shared" si="8"/>
        <v>33021331</v>
      </c>
      <c r="G39" s="294">
        <f t="shared" si="8"/>
        <v>11310000</v>
      </c>
      <c r="H39" s="294">
        <f t="shared" si="8"/>
        <v>11310000</v>
      </c>
      <c r="I39" s="294">
        <f t="shared" si="8"/>
        <v>11310000</v>
      </c>
      <c r="J39" s="294">
        <f t="shared" si="8"/>
        <v>16430000</v>
      </c>
      <c r="K39" s="295"/>
      <c r="L39" s="80"/>
      <c r="M39" s="86"/>
      <c r="N39" s="86"/>
      <c r="O39" s="86"/>
    </row>
    <row r="40" spans="1:15" s="66" customFormat="1" ht="15.75">
      <c r="A40" s="102" t="s">
        <v>230</v>
      </c>
      <c r="B40" s="103" t="s">
        <v>222</v>
      </c>
      <c r="C40" s="85"/>
      <c r="D40" s="85"/>
      <c r="E40" s="294">
        <f aca="true" t="shared" si="9" ref="E40:J40">SUBTOTAL(9,E41:E44)</f>
        <v>33563000</v>
      </c>
      <c r="F40" s="294">
        <f t="shared" si="9"/>
        <v>23500000</v>
      </c>
      <c r="G40" s="294">
        <f t="shared" si="9"/>
        <v>7710000</v>
      </c>
      <c r="H40" s="294">
        <f t="shared" si="9"/>
        <v>7710000</v>
      </c>
      <c r="I40" s="294">
        <f t="shared" si="9"/>
        <v>7710000</v>
      </c>
      <c r="J40" s="294">
        <f t="shared" si="9"/>
        <v>9190000</v>
      </c>
      <c r="K40" s="295"/>
      <c r="L40" s="80"/>
      <c r="M40" s="95"/>
      <c r="N40" s="95"/>
      <c r="O40" s="95"/>
    </row>
    <row r="41" spans="1:15" s="66" customFormat="1" ht="31.5">
      <c r="A41" s="91" t="s">
        <v>177</v>
      </c>
      <c r="B41" s="104" t="s">
        <v>237</v>
      </c>
      <c r="C41" s="105"/>
      <c r="D41" s="105"/>
      <c r="E41" s="292">
        <v>20850000</v>
      </c>
      <c r="F41" s="292">
        <v>12400000</v>
      </c>
      <c r="G41" s="292">
        <f>H41</f>
        <v>4210000</v>
      </c>
      <c r="H41" s="292">
        <v>4210000</v>
      </c>
      <c r="I41" s="292">
        <f>H41</f>
        <v>4210000</v>
      </c>
      <c r="J41" s="84">
        <v>5000000</v>
      </c>
      <c r="K41" s="89" t="s">
        <v>227</v>
      </c>
      <c r="L41" s="138"/>
      <c r="M41" s="95"/>
      <c r="N41" s="95"/>
      <c r="O41" s="95"/>
    </row>
    <row r="42" spans="1:15" s="66" customFormat="1" ht="31.5">
      <c r="A42" s="91" t="s">
        <v>178</v>
      </c>
      <c r="B42" s="87" t="s">
        <v>355</v>
      </c>
      <c r="C42" s="93"/>
      <c r="D42" s="93"/>
      <c r="E42" s="90">
        <v>3700000</v>
      </c>
      <c r="F42" s="90">
        <v>3700000</v>
      </c>
      <c r="G42" s="291">
        <v>1800000</v>
      </c>
      <c r="H42" s="291">
        <v>1800000</v>
      </c>
      <c r="I42" s="291">
        <v>1800000</v>
      </c>
      <c r="J42" s="94">
        <v>1900000</v>
      </c>
      <c r="K42" s="89" t="s">
        <v>168</v>
      </c>
      <c r="L42" s="133"/>
      <c r="M42" s="95"/>
      <c r="N42" s="95"/>
      <c r="O42" s="95"/>
    </row>
    <row r="43" spans="1:15" s="66" customFormat="1" ht="31.5">
      <c r="A43" s="91" t="s">
        <v>179</v>
      </c>
      <c r="B43" s="92" t="s">
        <v>238</v>
      </c>
      <c r="C43" s="93"/>
      <c r="D43" s="93"/>
      <c r="E43" s="292">
        <v>4413000</v>
      </c>
      <c r="F43" s="292">
        <v>3000000</v>
      </c>
      <c r="G43" s="291">
        <v>1700000</v>
      </c>
      <c r="H43" s="291">
        <v>1700000</v>
      </c>
      <c r="I43" s="291">
        <v>1700000</v>
      </c>
      <c r="J43" s="94">
        <v>1300000</v>
      </c>
      <c r="K43" s="89" t="s">
        <v>207</v>
      </c>
      <c r="L43" s="133"/>
      <c r="M43" s="95"/>
      <c r="N43" s="95"/>
      <c r="O43" s="95"/>
    </row>
    <row r="44" spans="1:15" s="66" customFormat="1" ht="31.5">
      <c r="A44" s="91" t="s">
        <v>180</v>
      </c>
      <c r="B44" s="92" t="s">
        <v>401</v>
      </c>
      <c r="C44" s="93"/>
      <c r="D44" s="93"/>
      <c r="E44" s="292">
        <v>4600000</v>
      </c>
      <c r="F44" s="292">
        <v>4400000</v>
      </c>
      <c r="G44" s="291"/>
      <c r="H44" s="291"/>
      <c r="I44" s="291"/>
      <c r="J44" s="94">
        <v>990000</v>
      </c>
      <c r="K44" s="89" t="s">
        <v>227</v>
      </c>
      <c r="L44" s="133"/>
      <c r="M44" s="95"/>
      <c r="N44" s="95"/>
      <c r="O44" s="95"/>
    </row>
    <row r="45" spans="1:15" s="66" customFormat="1" ht="15.75">
      <c r="A45" s="102" t="s">
        <v>26</v>
      </c>
      <c r="B45" s="126" t="s">
        <v>234</v>
      </c>
      <c r="C45" s="100"/>
      <c r="D45" s="100"/>
      <c r="E45" s="374">
        <f aca="true" t="shared" si="10" ref="E45:J45">SUBTOTAL(9,E46:E50)</f>
        <v>7821331</v>
      </c>
      <c r="F45" s="374">
        <f t="shared" si="10"/>
        <v>7321331</v>
      </c>
      <c r="G45" s="374">
        <f t="shared" si="10"/>
        <v>2500000</v>
      </c>
      <c r="H45" s="374">
        <f t="shared" si="10"/>
        <v>2500000</v>
      </c>
      <c r="I45" s="374">
        <f t="shared" si="10"/>
        <v>2500000</v>
      </c>
      <c r="J45" s="374">
        <f t="shared" si="10"/>
        <v>4140000</v>
      </c>
      <c r="K45" s="128"/>
      <c r="L45" s="131"/>
      <c r="M45" s="95"/>
      <c r="N45" s="95"/>
      <c r="O45" s="95"/>
    </row>
    <row r="46" spans="1:15" s="66" customFormat="1" ht="15.75">
      <c r="A46" s="91" t="s">
        <v>177</v>
      </c>
      <c r="B46" s="87" t="s">
        <v>239</v>
      </c>
      <c r="C46" s="76"/>
      <c r="D46" s="76"/>
      <c r="E46" s="292">
        <v>1234112</v>
      </c>
      <c r="F46" s="292">
        <v>1234112</v>
      </c>
      <c r="G46" s="292">
        <v>700000</v>
      </c>
      <c r="H46" s="292">
        <v>700000</v>
      </c>
      <c r="I46" s="292">
        <v>700000</v>
      </c>
      <c r="J46" s="98">
        <v>534112</v>
      </c>
      <c r="K46" s="89" t="s">
        <v>181</v>
      </c>
      <c r="L46" s="131"/>
      <c r="M46" s="139"/>
      <c r="N46" s="139"/>
      <c r="O46" s="139"/>
    </row>
    <row r="47" spans="1:15" s="86" customFormat="1" ht="31.5">
      <c r="A47" s="91" t="s">
        <v>178</v>
      </c>
      <c r="B47" s="87" t="s">
        <v>402</v>
      </c>
      <c r="C47" s="76"/>
      <c r="D47" s="76"/>
      <c r="E47" s="372">
        <v>2200000</v>
      </c>
      <c r="F47" s="372">
        <f>E47</f>
        <v>2200000</v>
      </c>
      <c r="G47" s="292">
        <v>1300000</v>
      </c>
      <c r="H47" s="376">
        <v>1300000</v>
      </c>
      <c r="I47" s="376">
        <f>H47</f>
        <v>1300000</v>
      </c>
      <c r="J47" s="376">
        <v>900000</v>
      </c>
      <c r="K47" s="89" t="s">
        <v>176</v>
      </c>
      <c r="L47" s="131"/>
      <c r="M47" s="130"/>
      <c r="N47" s="130"/>
      <c r="O47" s="130"/>
    </row>
    <row r="48" spans="1:15" s="86" customFormat="1" ht="47.25">
      <c r="A48" s="91" t="s">
        <v>179</v>
      </c>
      <c r="B48" s="87" t="s">
        <v>403</v>
      </c>
      <c r="C48" s="76"/>
      <c r="D48" s="76"/>
      <c r="E48" s="376">
        <v>2387219</v>
      </c>
      <c r="F48" s="376">
        <v>1887219</v>
      </c>
      <c r="G48" s="292">
        <v>500000</v>
      </c>
      <c r="H48" s="376">
        <v>500000</v>
      </c>
      <c r="I48" s="376">
        <v>500000</v>
      </c>
      <c r="J48" s="376">
        <v>1035888</v>
      </c>
      <c r="K48" s="89" t="s">
        <v>210</v>
      </c>
      <c r="L48" s="131"/>
      <c r="M48" s="130"/>
      <c r="N48" s="130"/>
      <c r="O48" s="130"/>
    </row>
    <row r="49" spans="1:15" s="86" customFormat="1" ht="31.5">
      <c r="A49" s="91" t="s">
        <v>180</v>
      </c>
      <c r="B49" s="87" t="s">
        <v>404</v>
      </c>
      <c r="C49" s="76"/>
      <c r="D49" s="76"/>
      <c r="E49" s="376">
        <v>1050000</v>
      </c>
      <c r="F49" s="376">
        <f>E49</f>
        <v>1050000</v>
      </c>
      <c r="G49" s="292"/>
      <c r="H49" s="292"/>
      <c r="I49" s="292"/>
      <c r="J49" s="376">
        <f>1050000-40000</f>
        <v>1010000</v>
      </c>
      <c r="K49" s="89" t="s">
        <v>405</v>
      </c>
      <c r="L49" s="131"/>
      <c r="M49" s="130"/>
      <c r="N49" s="130"/>
      <c r="O49" s="130"/>
    </row>
    <row r="50" spans="1:15" s="66" customFormat="1" ht="31.5">
      <c r="A50" s="91" t="s">
        <v>224</v>
      </c>
      <c r="B50" s="87" t="s">
        <v>406</v>
      </c>
      <c r="C50" s="76"/>
      <c r="D50" s="76"/>
      <c r="E50" s="376">
        <v>950000</v>
      </c>
      <c r="F50" s="376">
        <v>950000</v>
      </c>
      <c r="G50" s="292"/>
      <c r="H50" s="292"/>
      <c r="I50" s="292"/>
      <c r="J50" s="376">
        <f>700000-40000</f>
        <v>660000</v>
      </c>
      <c r="K50" s="89" t="s">
        <v>174</v>
      </c>
      <c r="L50" s="131"/>
      <c r="M50" s="95"/>
      <c r="N50" s="95"/>
      <c r="O50" s="95"/>
    </row>
    <row r="51" spans="1:15" s="86" customFormat="1" ht="15.75">
      <c r="A51" s="102" t="s">
        <v>28</v>
      </c>
      <c r="B51" s="126" t="s">
        <v>240</v>
      </c>
      <c r="C51" s="76"/>
      <c r="D51" s="76"/>
      <c r="E51" s="290">
        <f aca="true" t="shared" si="11" ref="E51:J51">SUBTOTAL(9,E52)</f>
        <v>2200000</v>
      </c>
      <c r="F51" s="290">
        <f t="shared" si="11"/>
        <v>2200000</v>
      </c>
      <c r="G51" s="290">
        <f t="shared" si="11"/>
        <v>1100000</v>
      </c>
      <c r="H51" s="290">
        <f t="shared" si="11"/>
        <v>1100000</v>
      </c>
      <c r="I51" s="290">
        <f t="shared" si="11"/>
        <v>1100000</v>
      </c>
      <c r="J51" s="290">
        <f t="shared" si="11"/>
        <v>1100000</v>
      </c>
      <c r="K51" s="89"/>
      <c r="L51" s="131"/>
      <c r="M51" s="130"/>
      <c r="N51" s="130"/>
      <c r="O51" s="130"/>
    </row>
    <row r="52" spans="1:15" s="86" customFormat="1" ht="31.5">
      <c r="A52" s="91" t="s">
        <v>177</v>
      </c>
      <c r="B52" s="87" t="s">
        <v>241</v>
      </c>
      <c r="C52" s="76"/>
      <c r="D52" s="76"/>
      <c r="E52" s="292">
        <v>2200000</v>
      </c>
      <c r="F52" s="292">
        <v>2200000</v>
      </c>
      <c r="G52" s="292">
        <v>1100000</v>
      </c>
      <c r="H52" s="292">
        <v>1100000</v>
      </c>
      <c r="I52" s="292">
        <v>1100000</v>
      </c>
      <c r="J52" s="98">
        <v>1100000</v>
      </c>
      <c r="K52" s="89" t="s">
        <v>173</v>
      </c>
      <c r="L52" s="131"/>
      <c r="M52" s="130"/>
      <c r="N52" s="130"/>
      <c r="O52" s="130"/>
    </row>
    <row r="53" spans="1:15" s="86" customFormat="1" ht="15.75">
      <c r="A53" s="102" t="s">
        <v>29</v>
      </c>
      <c r="B53" s="103" t="s">
        <v>242</v>
      </c>
      <c r="C53" s="76"/>
      <c r="D53" s="76"/>
      <c r="E53" s="140">
        <f aca="true" t="shared" si="12" ref="E53:J53">SUBTOTAL(9,E54:E55)</f>
        <v>2304126</v>
      </c>
      <c r="F53" s="140">
        <f t="shared" si="12"/>
        <v>0</v>
      </c>
      <c r="G53" s="140">
        <f t="shared" si="12"/>
        <v>0</v>
      </c>
      <c r="H53" s="140">
        <f t="shared" si="12"/>
        <v>0</v>
      </c>
      <c r="I53" s="140">
        <f t="shared" si="12"/>
        <v>0</v>
      </c>
      <c r="J53" s="140">
        <f t="shared" si="12"/>
        <v>2000000</v>
      </c>
      <c r="K53" s="101"/>
      <c r="L53" s="141"/>
      <c r="M53" s="130"/>
      <c r="N53" s="130"/>
      <c r="O53" s="130"/>
    </row>
    <row r="54" spans="1:15" s="86" customFormat="1" ht="31.5">
      <c r="A54" s="91" t="s">
        <v>177</v>
      </c>
      <c r="B54" s="87" t="s">
        <v>407</v>
      </c>
      <c r="C54" s="76"/>
      <c r="D54" s="76"/>
      <c r="E54" s="98">
        <v>1504126</v>
      </c>
      <c r="F54" s="292"/>
      <c r="G54" s="292"/>
      <c r="H54" s="292"/>
      <c r="I54" s="292"/>
      <c r="J54" s="98">
        <v>1200000</v>
      </c>
      <c r="K54" s="89" t="s">
        <v>145</v>
      </c>
      <c r="L54" s="142" t="s">
        <v>408</v>
      </c>
      <c r="M54" s="130"/>
      <c r="N54" s="130"/>
      <c r="O54" s="130"/>
    </row>
    <row r="55" spans="1:15" s="86" customFormat="1" ht="63">
      <c r="A55" s="91" t="s">
        <v>178</v>
      </c>
      <c r="B55" s="87" t="s">
        <v>409</v>
      </c>
      <c r="C55" s="76"/>
      <c r="D55" s="76"/>
      <c r="E55" s="98">
        <v>800000</v>
      </c>
      <c r="F55" s="292"/>
      <c r="G55" s="292"/>
      <c r="H55" s="292"/>
      <c r="I55" s="292"/>
      <c r="J55" s="98">
        <v>800000</v>
      </c>
      <c r="K55" s="89"/>
      <c r="L55" s="131"/>
      <c r="M55" s="130"/>
      <c r="N55" s="130"/>
      <c r="O55" s="130"/>
    </row>
    <row r="56" spans="2:11" ht="15.75">
      <c r="B56" s="107"/>
      <c r="C56" s="106"/>
      <c r="D56" s="106"/>
      <c r="E56" s="106"/>
      <c r="F56" s="106"/>
      <c r="G56" s="106"/>
      <c r="H56" s="143"/>
      <c r="I56" s="143"/>
      <c r="J56" s="106"/>
      <c r="K56" s="106"/>
    </row>
    <row r="57" spans="2:11" ht="15.75">
      <c r="B57" s="107"/>
      <c r="C57" s="106"/>
      <c r="D57" s="106"/>
      <c r="E57" s="106"/>
      <c r="F57" s="106"/>
      <c r="G57" s="106"/>
      <c r="H57" s="143"/>
      <c r="I57" s="143"/>
      <c r="J57" s="106"/>
      <c r="K57" s="106"/>
    </row>
    <row r="58" spans="2:11" ht="15.75">
      <c r="B58" s="107"/>
      <c r="C58" s="106"/>
      <c r="D58" s="106"/>
      <c r="E58" s="106"/>
      <c r="F58" s="106"/>
      <c r="G58" s="106"/>
      <c r="H58" s="143"/>
      <c r="I58" s="143"/>
      <c r="J58" s="106"/>
      <c r="K58" s="106"/>
    </row>
    <row r="59" spans="2:11" ht="15.75">
      <c r="B59" s="107"/>
      <c r="C59" s="106"/>
      <c r="D59" s="106"/>
      <c r="E59" s="106"/>
      <c r="F59" s="106"/>
      <c r="G59" s="106"/>
      <c r="H59" s="143"/>
      <c r="I59" s="143"/>
      <c r="J59" s="106"/>
      <c r="K59" s="106"/>
    </row>
    <row r="60" spans="2:11" ht="15.75">
      <c r="B60" s="107"/>
      <c r="C60" s="106"/>
      <c r="D60" s="106"/>
      <c r="E60" s="106"/>
      <c r="F60" s="106"/>
      <c r="G60" s="106"/>
      <c r="H60" s="143"/>
      <c r="I60" s="143"/>
      <c r="J60" s="106"/>
      <c r="K60" s="106"/>
    </row>
    <row r="61" spans="2:11" ht="15.75">
      <c r="B61" s="107"/>
      <c r="C61" s="106"/>
      <c r="D61" s="106"/>
      <c r="E61" s="106"/>
      <c r="F61" s="106"/>
      <c r="G61" s="106"/>
      <c r="H61" s="143"/>
      <c r="I61" s="143"/>
      <c r="J61" s="106"/>
      <c r="K61" s="106"/>
    </row>
    <row r="62" spans="2:11" ht="15.75">
      <c r="B62" s="107"/>
      <c r="C62" s="106"/>
      <c r="D62" s="106"/>
      <c r="E62" s="106"/>
      <c r="F62" s="106"/>
      <c r="G62" s="106"/>
      <c r="H62" s="143"/>
      <c r="I62" s="143"/>
      <c r="J62" s="106"/>
      <c r="K62" s="106"/>
    </row>
    <row r="63" spans="2:11" ht="15.75">
      <c r="B63" s="107"/>
      <c r="C63" s="106"/>
      <c r="D63" s="106"/>
      <c r="E63" s="106"/>
      <c r="F63" s="106"/>
      <c r="G63" s="106"/>
      <c r="H63" s="143"/>
      <c r="I63" s="143"/>
      <c r="J63" s="106"/>
      <c r="K63" s="106"/>
    </row>
    <row r="64" spans="2:11" ht="15.75">
      <c r="B64" s="107"/>
      <c r="C64" s="106"/>
      <c r="D64" s="106"/>
      <c r="E64" s="106"/>
      <c r="F64" s="106"/>
      <c r="G64" s="106"/>
      <c r="H64" s="143"/>
      <c r="I64" s="143"/>
      <c r="J64" s="106"/>
      <c r="K64" s="106"/>
    </row>
    <row r="65" spans="2:11" ht="15.75">
      <c r="B65" s="107"/>
      <c r="C65" s="106"/>
      <c r="D65" s="106"/>
      <c r="E65" s="106"/>
      <c r="F65" s="106"/>
      <c r="G65" s="106"/>
      <c r="H65" s="143"/>
      <c r="I65" s="143"/>
      <c r="J65" s="106"/>
      <c r="K65" s="106"/>
    </row>
    <row r="66" spans="2:11" ht="15.75">
      <c r="B66" s="107"/>
      <c r="C66" s="106"/>
      <c r="D66" s="106"/>
      <c r="E66" s="106"/>
      <c r="F66" s="106"/>
      <c r="G66" s="106"/>
      <c r="H66" s="143"/>
      <c r="I66" s="143"/>
      <c r="J66" s="106"/>
      <c r="K66" s="106"/>
    </row>
    <row r="67" spans="2:11" ht="15.75">
      <c r="B67" s="107"/>
      <c r="C67" s="106"/>
      <c r="D67" s="106"/>
      <c r="E67" s="106"/>
      <c r="F67" s="106"/>
      <c r="G67" s="106"/>
      <c r="H67" s="143"/>
      <c r="I67" s="143"/>
      <c r="J67" s="106"/>
      <c r="K67" s="106"/>
    </row>
    <row r="68" spans="2:11" ht="15.75">
      <c r="B68" s="107"/>
      <c r="C68" s="106"/>
      <c r="D68" s="106"/>
      <c r="E68" s="106"/>
      <c r="F68" s="106"/>
      <c r="G68" s="106"/>
      <c r="H68" s="143"/>
      <c r="I68" s="143"/>
      <c r="J68" s="106"/>
      <c r="K68" s="106"/>
    </row>
    <row r="69" spans="2:11" ht="15.75">
      <c r="B69" s="107"/>
      <c r="C69" s="106"/>
      <c r="D69" s="106"/>
      <c r="E69" s="106"/>
      <c r="F69" s="106"/>
      <c r="G69" s="106"/>
      <c r="H69" s="143"/>
      <c r="I69" s="143"/>
      <c r="J69" s="106"/>
      <c r="K69" s="106"/>
    </row>
    <row r="70" spans="2:11" ht="15.75">
      <c r="B70" s="107"/>
      <c r="C70" s="106"/>
      <c r="D70" s="106"/>
      <c r="E70" s="106"/>
      <c r="F70" s="106"/>
      <c r="G70" s="106"/>
      <c r="H70" s="143"/>
      <c r="I70" s="143"/>
      <c r="J70" s="106"/>
      <c r="K70" s="106"/>
    </row>
    <row r="71" spans="2:11" ht="15.75">
      <c r="B71" s="107"/>
      <c r="C71" s="106"/>
      <c r="D71" s="106"/>
      <c r="E71" s="106"/>
      <c r="F71" s="106"/>
      <c r="G71" s="106"/>
      <c r="H71" s="143"/>
      <c r="I71" s="143"/>
      <c r="J71" s="106"/>
      <c r="K71" s="106"/>
    </row>
    <row r="72" spans="2:11" ht="15.75">
      <c r="B72" s="107"/>
      <c r="C72" s="106"/>
      <c r="D72" s="106"/>
      <c r="E72" s="106"/>
      <c r="F72" s="106"/>
      <c r="G72" s="106"/>
      <c r="H72" s="143"/>
      <c r="I72" s="143"/>
      <c r="J72" s="106"/>
      <c r="K72" s="106"/>
    </row>
    <row r="73" spans="2:11" ht="15.75">
      <c r="B73" s="107"/>
      <c r="C73" s="106"/>
      <c r="D73" s="106"/>
      <c r="E73" s="106"/>
      <c r="F73" s="106"/>
      <c r="G73" s="106"/>
      <c r="H73" s="143"/>
      <c r="I73" s="143"/>
      <c r="J73" s="106"/>
      <c r="K73" s="106"/>
    </row>
    <row r="74" spans="2:11" ht="15.75">
      <c r="B74" s="107"/>
      <c r="C74" s="106"/>
      <c r="D74" s="106"/>
      <c r="E74" s="106"/>
      <c r="F74" s="106"/>
      <c r="G74" s="106"/>
      <c r="H74" s="143"/>
      <c r="I74" s="143"/>
      <c r="J74" s="106"/>
      <c r="K74" s="106"/>
    </row>
    <row r="75" spans="2:11" ht="15.75">
      <c r="B75" s="107"/>
      <c r="C75" s="106"/>
      <c r="D75" s="106"/>
      <c r="E75" s="106"/>
      <c r="F75" s="106"/>
      <c r="G75" s="106"/>
      <c r="H75" s="143"/>
      <c r="I75" s="143"/>
      <c r="J75" s="106"/>
      <c r="K75" s="106"/>
    </row>
    <row r="76" spans="2:11" ht="15.75">
      <c r="B76" s="107"/>
      <c r="C76" s="106"/>
      <c r="D76" s="106"/>
      <c r="E76" s="106"/>
      <c r="F76" s="106"/>
      <c r="G76" s="106"/>
      <c r="H76" s="143"/>
      <c r="I76" s="143"/>
      <c r="J76" s="106"/>
      <c r="K76" s="106"/>
    </row>
    <row r="77" spans="2:11" ht="15.75">
      <c r="B77" s="107"/>
      <c r="C77" s="106"/>
      <c r="D77" s="106"/>
      <c r="E77" s="106"/>
      <c r="F77" s="106"/>
      <c r="G77" s="106"/>
      <c r="H77" s="143"/>
      <c r="I77" s="143"/>
      <c r="J77" s="106"/>
      <c r="K77" s="106"/>
    </row>
    <row r="78" spans="2:11" ht="15.75">
      <c r="B78" s="107"/>
      <c r="C78" s="106"/>
      <c r="D78" s="106"/>
      <c r="E78" s="106"/>
      <c r="F78" s="106"/>
      <c r="G78" s="106"/>
      <c r="H78" s="143"/>
      <c r="I78" s="143"/>
      <c r="J78" s="106"/>
      <c r="K78" s="106"/>
    </row>
    <row r="79" spans="2:11" ht="15.75">
      <c r="B79" s="107"/>
      <c r="C79" s="106"/>
      <c r="D79" s="106"/>
      <c r="E79" s="106"/>
      <c r="F79" s="106"/>
      <c r="G79" s="106"/>
      <c r="H79" s="143"/>
      <c r="I79" s="143"/>
      <c r="J79" s="106"/>
      <c r="K79" s="106"/>
    </row>
    <row r="80" spans="2:11" ht="15.75">
      <c r="B80" s="107"/>
      <c r="C80" s="106"/>
      <c r="D80" s="106"/>
      <c r="E80" s="106"/>
      <c r="F80" s="106"/>
      <c r="G80" s="106"/>
      <c r="H80" s="143"/>
      <c r="I80" s="143"/>
      <c r="J80" s="106"/>
      <c r="K80" s="106"/>
    </row>
    <row r="81" spans="2:11" ht="15.75">
      <c r="B81" s="107"/>
      <c r="C81" s="106"/>
      <c r="D81" s="106"/>
      <c r="E81" s="106"/>
      <c r="F81" s="106"/>
      <c r="G81" s="106"/>
      <c r="H81" s="143"/>
      <c r="I81" s="143"/>
      <c r="J81" s="106"/>
      <c r="K81" s="106"/>
    </row>
    <row r="82" spans="2:11" ht="15.75">
      <c r="B82" s="107"/>
      <c r="C82" s="106"/>
      <c r="D82" s="106"/>
      <c r="E82" s="106"/>
      <c r="F82" s="106"/>
      <c r="G82" s="106"/>
      <c r="H82" s="143"/>
      <c r="I82" s="143"/>
      <c r="J82" s="106"/>
      <c r="K82" s="106"/>
    </row>
    <row r="83" spans="2:11" ht="15.75">
      <c r="B83" s="107"/>
      <c r="C83" s="106"/>
      <c r="D83" s="106"/>
      <c r="E83" s="106"/>
      <c r="F83" s="106"/>
      <c r="G83" s="106"/>
      <c r="H83" s="143"/>
      <c r="I83" s="143"/>
      <c r="J83" s="106"/>
      <c r="K83" s="106"/>
    </row>
    <row r="84" spans="2:11" ht="15.75">
      <c r="B84" s="107"/>
      <c r="C84" s="106"/>
      <c r="D84" s="106"/>
      <c r="E84" s="106"/>
      <c r="F84" s="106"/>
      <c r="G84" s="106"/>
      <c r="H84" s="143"/>
      <c r="I84" s="143"/>
      <c r="J84" s="106"/>
      <c r="K84" s="106"/>
    </row>
    <row r="85" spans="2:11" ht="15.75">
      <c r="B85" s="107"/>
      <c r="C85" s="106"/>
      <c r="D85" s="106"/>
      <c r="E85" s="106"/>
      <c r="F85" s="106"/>
      <c r="G85" s="106"/>
      <c r="H85" s="143"/>
      <c r="I85" s="143"/>
      <c r="J85" s="106"/>
      <c r="K85" s="106"/>
    </row>
    <row r="86" spans="2:11" ht="15.75">
      <c r="B86" s="107"/>
      <c r="C86" s="106"/>
      <c r="D86" s="106"/>
      <c r="E86" s="106"/>
      <c r="F86" s="106"/>
      <c r="G86" s="106"/>
      <c r="H86" s="143"/>
      <c r="I86" s="143"/>
      <c r="J86" s="106"/>
      <c r="K86" s="106"/>
    </row>
    <row r="87" spans="2:11" ht="15.75">
      <c r="B87" s="107"/>
      <c r="C87" s="106"/>
      <c r="D87" s="106"/>
      <c r="E87" s="106"/>
      <c r="F87" s="106"/>
      <c r="G87" s="106"/>
      <c r="H87" s="143"/>
      <c r="I87" s="143"/>
      <c r="J87" s="106"/>
      <c r="K87" s="106"/>
    </row>
    <row r="88" spans="2:11" ht="15.75">
      <c r="B88" s="107"/>
      <c r="C88" s="106"/>
      <c r="D88" s="106"/>
      <c r="E88" s="106"/>
      <c r="F88" s="106"/>
      <c r="G88" s="106"/>
      <c r="H88" s="143"/>
      <c r="I88" s="143"/>
      <c r="J88" s="106"/>
      <c r="K88" s="106"/>
    </row>
    <row r="89" spans="2:11" ht="15.75">
      <c r="B89" s="107"/>
      <c r="C89" s="106"/>
      <c r="D89" s="106"/>
      <c r="E89" s="106"/>
      <c r="F89" s="106"/>
      <c r="G89" s="106"/>
      <c r="H89" s="143"/>
      <c r="I89" s="143"/>
      <c r="J89" s="106"/>
      <c r="K89" s="106"/>
    </row>
    <row r="90" spans="2:11" ht="15.75">
      <c r="B90" s="107"/>
      <c r="C90" s="106"/>
      <c r="D90" s="106"/>
      <c r="E90" s="106"/>
      <c r="F90" s="106"/>
      <c r="G90" s="106"/>
      <c r="H90" s="143"/>
      <c r="I90" s="143"/>
      <c r="J90" s="106"/>
      <c r="K90" s="106"/>
    </row>
    <row r="91" spans="2:11" ht="15.75">
      <c r="B91" s="107"/>
      <c r="C91" s="106"/>
      <c r="D91" s="106"/>
      <c r="E91" s="106"/>
      <c r="F91" s="106"/>
      <c r="G91" s="106"/>
      <c r="H91" s="143"/>
      <c r="I91" s="143"/>
      <c r="J91" s="106"/>
      <c r="K91" s="106"/>
    </row>
    <row r="92" spans="2:11" ht="15.75">
      <c r="B92" s="107"/>
      <c r="C92" s="106"/>
      <c r="D92" s="106"/>
      <c r="E92" s="106"/>
      <c r="F92" s="106"/>
      <c r="G92" s="106"/>
      <c r="H92" s="143"/>
      <c r="I92" s="143"/>
      <c r="J92" s="106"/>
      <c r="K92" s="106"/>
    </row>
    <row r="93" spans="2:11" ht="15.75">
      <c r="B93" s="107"/>
      <c r="C93" s="106"/>
      <c r="D93" s="106"/>
      <c r="E93" s="106"/>
      <c r="F93" s="106"/>
      <c r="G93" s="106"/>
      <c r="H93" s="143"/>
      <c r="I93" s="143"/>
      <c r="J93" s="106"/>
      <c r="K93" s="106"/>
    </row>
    <row r="94" spans="2:11" ht="15.75">
      <c r="B94" s="107"/>
      <c r="C94" s="106"/>
      <c r="D94" s="106"/>
      <c r="E94" s="106"/>
      <c r="F94" s="106"/>
      <c r="G94" s="106"/>
      <c r="H94" s="143"/>
      <c r="I94" s="143"/>
      <c r="J94" s="106"/>
      <c r="K94" s="106"/>
    </row>
    <row r="95" spans="2:11" ht="15.75">
      <c r="B95" s="107"/>
      <c r="C95" s="106"/>
      <c r="D95" s="106"/>
      <c r="E95" s="106"/>
      <c r="F95" s="106"/>
      <c r="G95" s="106"/>
      <c r="H95" s="143"/>
      <c r="I95" s="143"/>
      <c r="J95" s="106"/>
      <c r="K95" s="106"/>
    </row>
    <row r="96" spans="2:11" ht="15.75">
      <c r="B96" s="107"/>
      <c r="C96" s="106"/>
      <c r="D96" s="106"/>
      <c r="E96" s="106"/>
      <c r="F96" s="106"/>
      <c r="G96" s="106"/>
      <c r="H96" s="143"/>
      <c r="I96" s="143"/>
      <c r="J96" s="106"/>
      <c r="K96" s="106"/>
    </row>
    <row r="97" spans="2:11" ht="15.75">
      <c r="B97" s="107"/>
      <c r="C97" s="106"/>
      <c r="D97" s="106"/>
      <c r="E97" s="106"/>
      <c r="F97" s="106"/>
      <c r="G97" s="106"/>
      <c r="H97" s="143"/>
      <c r="I97" s="143"/>
      <c r="J97" s="106"/>
      <c r="K97" s="106"/>
    </row>
    <row r="98" spans="2:11" ht="15.75">
      <c r="B98" s="107"/>
      <c r="C98" s="106"/>
      <c r="D98" s="106"/>
      <c r="E98" s="106"/>
      <c r="F98" s="106"/>
      <c r="G98" s="106"/>
      <c r="H98" s="143"/>
      <c r="I98" s="143"/>
      <c r="J98" s="106"/>
      <c r="K98" s="106"/>
    </row>
    <row r="99" spans="2:11" ht="15.75">
      <c r="B99" s="107"/>
      <c r="C99" s="106"/>
      <c r="D99" s="106"/>
      <c r="E99" s="106"/>
      <c r="F99" s="106"/>
      <c r="G99" s="106"/>
      <c r="H99" s="143"/>
      <c r="I99" s="143"/>
      <c r="J99" s="106"/>
      <c r="K99" s="106"/>
    </row>
    <row r="100" spans="2:11" ht="15.75">
      <c r="B100" s="107"/>
      <c r="C100" s="106"/>
      <c r="D100" s="106"/>
      <c r="E100" s="106"/>
      <c r="F100" s="106"/>
      <c r="G100" s="106"/>
      <c r="H100" s="143"/>
      <c r="I100" s="143"/>
      <c r="J100" s="106"/>
      <c r="K100" s="106"/>
    </row>
    <row r="101" spans="2:11" ht="15.75">
      <c r="B101" s="107"/>
      <c r="C101" s="106"/>
      <c r="D101" s="106"/>
      <c r="E101" s="106"/>
      <c r="F101" s="106"/>
      <c r="G101" s="106"/>
      <c r="H101" s="143"/>
      <c r="I101" s="143"/>
      <c r="J101" s="106"/>
      <c r="K101" s="106"/>
    </row>
    <row r="102" spans="2:11" ht="15.75">
      <c r="B102" s="107"/>
      <c r="C102" s="106"/>
      <c r="D102" s="106"/>
      <c r="E102" s="106"/>
      <c r="F102" s="106"/>
      <c r="G102" s="106"/>
      <c r="H102" s="143"/>
      <c r="I102" s="143"/>
      <c r="J102" s="106"/>
      <c r="K102" s="106"/>
    </row>
    <row r="103" spans="2:11" ht="15.75">
      <c r="B103" s="107"/>
      <c r="C103" s="106"/>
      <c r="D103" s="106"/>
      <c r="E103" s="106"/>
      <c r="F103" s="106"/>
      <c r="G103" s="106"/>
      <c r="H103" s="143"/>
      <c r="I103" s="143"/>
      <c r="J103" s="106"/>
      <c r="K103" s="106"/>
    </row>
    <row r="104" spans="2:11" ht="15.75">
      <c r="B104" s="107"/>
      <c r="C104" s="106"/>
      <c r="D104" s="106"/>
      <c r="E104" s="106"/>
      <c r="F104" s="106"/>
      <c r="G104" s="106"/>
      <c r="H104" s="143"/>
      <c r="I104" s="143"/>
      <c r="J104" s="106"/>
      <c r="K104" s="106"/>
    </row>
    <row r="105" spans="2:11" ht="15.75">
      <c r="B105" s="107"/>
      <c r="C105" s="106"/>
      <c r="D105" s="106"/>
      <c r="E105" s="106"/>
      <c r="F105" s="106"/>
      <c r="G105" s="106"/>
      <c r="H105" s="143"/>
      <c r="I105" s="143"/>
      <c r="J105" s="106"/>
      <c r="K105" s="106"/>
    </row>
    <row r="106" spans="2:11" ht="15.75">
      <c r="B106" s="107"/>
      <c r="C106" s="106"/>
      <c r="D106" s="106"/>
      <c r="E106" s="106"/>
      <c r="F106" s="106"/>
      <c r="G106" s="106"/>
      <c r="H106" s="143"/>
      <c r="I106" s="143"/>
      <c r="J106" s="106"/>
      <c r="K106" s="106"/>
    </row>
    <row r="107" spans="2:11" ht="15.75">
      <c r="B107" s="107"/>
      <c r="C107" s="106"/>
      <c r="D107" s="106"/>
      <c r="E107" s="106"/>
      <c r="F107" s="106"/>
      <c r="G107" s="106"/>
      <c r="H107" s="143"/>
      <c r="I107" s="143"/>
      <c r="J107" s="106"/>
      <c r="K107" s="106"/>
    </row>
    <row r="108" spans="2:11" ht="15.75">
      <c r="B108" s="107"/>
      <c r="C108" s="106"/>
      <c r="D108" s="106"/>
      <c r="E108" s="106"/>
      <c r="F108" s="106"/>
      <c r="G108" s="106"/>
      <c r="H108" s="143"/>
      <c r="I108" s="143"/>
      <c r="J108" s="106"/>
      <c r="K108" s="106"/>
    </row>
    <row r="109" spans="2:11" ht="15.75">
      <c r="B109" s="107"/>
      <c r="C109" s="106"/>
      <c r="D109" s="106"/>
      <c r="E109" s="106"/>
      <c r="F109" s="106"/>
      <c r="G109" s="106"/>
      <c r="H109" s="143"/>
      <c r="I109" s="143"/>
      <c r="J109" s="106"/>
      <c r="K109" s="106"/>
    </row>
    <row r="110" spans="2:11" ht="15.75">
      <c r="B110" s="107"/>
      <c r="C110" s="106"/>
      <c r="D110" s="106"/>
      <c r="E110" s="106"/>
      <c r="F110" s="106"/>
      <c r="G110" s="106"/>
      <c r="H110" s="143"/>
      <c r="I110" s="143"/>
      <c r="J110" s="106"/>
      <c r="K110" s="106"/>
    </row>
    <row r="111" spans="2:11" ht="15.75">
      <c r="B111" s="107"/>
      <c r="C111" s="106"/>
      <c r="D111" s="106"/>
      <c r="E111" s="106"/>
      <c r="F111" s="106"/>
      <c r="G111" s="106"/>
      <c r="H111" s="143"/>
      <c r="I111" s="143"/>
      <c r="J111" s="106"/>
      <c r="K111" s="106"/>
    </row>
    <row r="112" spans="2:11" ht="15.75">
      <c r="B112" s="107"/>
      <c r="C112" s="106"/>
      <c r="D112" s="106"/>
      <c r="E112" s="106"/>
      <c r="F112" s="106"/>
      <c r="G112" s="106"/>
      <c r="H112" s="143"/>
      <c r="I112" s="143"/>
      <c r="J112" s="106"/>
      <c r="K112" s="106"/>
    </row>
    <row r="113" spans="2:11" ht="15.75">
      <c r="B113" s="107"/>
      <c r="C113" s="106"/>
      <c r="D113" s="106"/>
      <c r="E113" s="106"/>
      <c r="F113" s="106"/>
      <c r="G113" s="106"/>
      <c r="H113" s="143"/>
      <c r="I113" s="143"/>
      <c r="J113" s="106"/>
      <c r="K113" s="106"/>
    </row>
    <row r="114" spans="2:11" ht="15.75">
      <c r="B114" s="107"/>
      <c r="C114" s="106"/>
      <c r="D114" s="106"/>
      <c r="E114" s="106"/>
      <c r="F114" s="106"/>
      <c r="G114" s="106"/>
      <c r="H114" s="143"/>
      <c r="I114" s="143"/>
      <c r="J114" s="106"/>
      <c r="K114" s="106"/>
    </row>
    <row r="115" spans="2:11" ht="15.75">
      <c r="B115" s="107"/>
      <c r="C115" s="106"/>
      <c r="D115" s="106"/>
      <c r="E115" s="106"/>
      <c r="F115" s="106"/>
      <c r="G115" s="106"/>
      <c r="H115" s="143"/>
      <c r="I115" s="143"/>
      <c r="J115" s="106"/>
      <c r="K115" s="106"/>
    </row>
    <row r="116" spans="2:11" ht="15.75">
      <c r="B116" s="107"/>
      <c r="C116" s="106"/>
      <c r="D116" s="106"/>
      <c r="E116" s="106"/>
      <c r="F116" s="106"/>
      <c r="G116" s="106"/>
      <c r="H116" s="143"/>
      <c r="I116" s="143"/>
      <c r="J116" s="106"/>
      <c r="K116" s="106"/>
    </row>
    <row r="117" spans="2:11" ht="15.75">
      <c r="B117" s="107"/>
      <c r="C117" s="106"/>
      <c r="D117" s="106"/>
      <c r="E117" s="106"/>
      <c r="F117" s="106"/>
      <c r="G117" s="106"/>
      <c r="H117" s="143"/>
      <c r="I117" s="143"/>
      <c r="J117" s="106"/>
      <c r="K117" s="106"/>
    </row>
    <row r="118" spans="2:11" ht="15.75">
      <c r="B118" s="107"/>
      <c r="C118" s="106"/>
      <c r="D118" s="106"/>
      <c r="E118" s="106"/>
      <c r="F118" s="106"/>
      <c r="G118" s="106"/>
      <c r="H118" s="143"/>
      <c r="I118" s="143"/>
      <c r="J118" s="106"/>
      <c r="K118" s="106"/>
    </row>
    <row r="119" spans="2:11" ht="15.75">
      <c r="B119" s="107"/>
      <c r="C119" s="106"/>
      <c r="D119" s="106"/>
      <c r="E119" s="106"/>
      <c r="F119" s="106"/>
      <c r="G119" s="106"/>
      <c r="H119" s="143"/>
      <c r="I119" s="143"/>
      <c r="J119" s="106"/>
      <c r="K119" s="106"/>
    </row>
    <row r="120" spans="2:11" ht="15.75">
      <c r="B120" s="107"/>
      <c r="C120" s="106"/>
      <c r="D120" s="106"/>
      <c r="E120" s="106"/>
      <c r="F120" s="106"/>
      <c r="G120" s="106"/>
      <c r="H120" s="143"/>
      <c r="I120" s="143"/>
      <c r="J120" s="106"/>
      <c r="K120" s="106"/>
    </row>
    <row r="121" spans="2:11" ht="15.75">
      <c r="B121" s="107"/>
      <c r="C121" s="106"/>
      <c r="D121" s="106"/>
      <c r="E121" s="106"/>
      <c r="F121" s="106"/>
      <c r="G121" s="106"/>
      <c r="H121" s="143"/>
      <c r="I121" s="143"/>
      <c r="J121" s="106"/>
      <c r="K121" s="106"/>
    </row>
    <row r="122" spans="2:11" ht="15.75">
      <c r="B122" s="107"/>
      <c r="C122" s="106"/>
      <c r="D122" s="106"/>
      <c r="E122" s="106"/>
      <c r="F122" s="106"/>
      <c r="G122" s="106"/>
      <c r="H122" s="143"/>
      <c r="I122" s="143"/>
      <c r="J122" s="106"/>
      <c r="K122" s="106"/>
    </row>
    <row r="123" spans="2:11" ht="15.75">
      <c r="B123" s="107"/>
      <c r="C123" s="106"/>
      <c r="D123" s="106"/>
      <c r="E123" s="106"/>
      <c r="F123" s="106"/>
      <c r="G123" s="106"/>
      <c r="H123" s="143"/>
      <c r="I123" s="143"/>
      <c r="J123" s="106"/>
      <c r="K123" s="106"/>
    </row>
    <row r="124" spans="2:11" ht="15.75">
      <c r="B124" s="107"/>
      <c r="C124" s="106"/>
      <c r="D124" s="106"/>
      <c r="E124" s="106"/>
      <c r="F124" s="106"/>
      <c r="G124" s="106"/>
      <c r="H124" s="143"/>
      <c r="I124" s="143"/>
      <c r="J124" s="106"/>
      <c r="K124" s="106"/>
    </row>
    <row r="125" spans="2:11" ht="15.75">
      <c r="B125" s="107"/>
      <c r="C125" s="106"/>
      <c r="D125" s="106"/>
      <c r="E125" s="106"/>
      <c r="F125" s="106"/>
      <c r="G125" s="106"/>
      <c r="H125" s="143"/>
      <c r="I125" s="143"/>
      <c r="J125" s="106"/>
      <c r="K125" s="106"/>
    </row>
    <row r="126" spans="2:11" ht="15.75">
      <c r="B126" s="107"/>
      <c r="C126" s="106"/>
      <c r="D126" s="106"/>
      <c r="E126" s="106"/>
      <c r="F126" s="106"/>
      <c r="G126" s="106"/>
      <c r="H126" s="143"/>
      <c r="I126" s="143"/>
      <c r="J126" s="106"/>
      <c r="K126" s="106"/>
    </row>
    <row r="127" spans="2:11" ht="15.75">
      <c r="B127" s="107"/>
      <c r="C127" s="106"/>
      <c r="D127" s="106"/>
      <c r="E127" s="106"/>
      <c r="F127" s="106"/>
      <c r="G127" s="106"/>
      <c r="H127" s="143"/>
      <c r="I127" s="143"/>
      <c r="J127" s="106"/>
      <c r="K127" s="106"/>
    </row>
    <row r="128" spans="2:11" ht="15.75">
      <c r="B128" s="107"/>
      <c r="C128" s="106"/>
      <c r="D128" s="106"/>
      <c r="E128" s="106"/>
      <c r="F128" s="106"/>
      <c r="G128" s="106"/>
      <c r="H128" s="143"/>
      <c r="I128" s="143"/>
      <c r="J128" s="106"/>
      <c r="K128" s="106"/>
    </row>
    <row r="129" spans="2:11" ht="15.75">
      <c r="B129" s="107"/>
      <c r="C129" s="106"/>
      <c r="D129" s="106"/>
      <c r="E129" s="106"/>
      <c r="F129" s="106"/>
      <c r="G129" s="106"/>
      <c r="H129" s="143"/>
      <c r="I129" s="143"/>
      <c r="J129" s="106"/>
      <c r="K129" s="106"/>
    </row>
    <row r="130" spans="2:11" ht="15.75">
      <c r="B130" s="107"/>
      <c r="C130" s="106"/>
      <c r="D130" s="106"/>
      <c r="E130" s="106"/>
      <c r="F130" s="106"/>
      <c r="G130" s="106"/>
      <c r="H130" s="143"/>
      <c r="I130" s="143"/>
      <c r="J130" s="106"/>
      <c r="K130" s="106"/>
    </row>
    <row r="131" spans="2:11" ht="15.75">
      <c r="B131" s="107"/>
      <c r="C131" s="106"/>
      <c r="D131" s="106"/>
      <c r="E131" s="106"/>
      <c r="F131" s="106"/>
      <c r="G131" s="106"/>
      <c r="H131" s="143"/>
      <c r="I131" s="143"/>
      <c r="J131" s="106"/>
      <c r="K131" s="106"/>
    </row>
    <row r="132" spans="2:11" ht="15.75">
      <c r="B132" s="107"/>
      <c r="C132" s="106"/>
      <c r="D132" s="106"/>
      <c r="E132" s="106"/>
      <c r="F132" s="106"/>
      <c r="G132" s="106"/>
      <c r="H132" s="143"/>
      <c r="I132" s="143"/>
      <c r="J132" s="106"/>
      <c r="K132" s="106"/>
    </row>
    <row r="133" spans="2:11" ht="15.75">
      <c r="B133" s="107"/>
      <c r="C133" s="106"/>
      <c r="D133" s="106"/>
      <c r="E133" s="106"/>
      <c r="F133" s="106"/>
      <c r="G133" s="106"/>
      <c r="H133" s="143"/>
      <c r="I133" s="143"/>
      <c r="J133" s="106"/>
      <c r="K133" s="106"/>
    </row>
    <row r="134" spans="2:11" ht="15.75">
      <c r="B134" s="107"/>
      <c r="C134" s="106"/>
      <c r="D134" s="106"/>
      <c r="E134" s="106"/>
      <c r="F134" s="106"/>
      <c r="G134" s="106"/>
      <c r="H134" s="143"/>
      <c r="I134" s="143"/>
      <c r="J134" s="106"/>
      <c r="K134" s="106"/>
    </row>
    <row r="135" spans="2:11" ht="15.75">
      <c r="B135" s="107"/>
      <c r="C135" s="106"/>
      <c r="D135" s="106"/>
      <c r="E135" s="106"/>
      <c r="F135" s="106"/>
      <c r="G135" s="106"/>
      <c r="H135" s="143"/>
      <c r="I135" s="143"/>
      <c r="J135" s="106"/>
      <c r="K135" s="106"/>
    </row>
    <row r="136" spans="2:11" ht="15.75">
      <c r="B136" s="107"/>
      <c r="C136" s="106"/>
      <c r="D136" s="106"/>
      <c r="E136" s="106"/>
      <c r="F136" s="106"/>
      <c r="G136" s="106"/>
      <c r="H136" s="143"/>
      <c r="I136" s="143"/>
      <c r="J136" s="106"/>
      <c r="K136" s="106"/>
    </row>
    <row r="137" spans="2:11" ht="15.75">
      <c r="B137" s="107"/>
      <c r="C137" s="106"/>
      <c r="D137" s="106"/>
      <c r="E137" s="106"/>
      <c r="F137" s="106"/>
      <c r="G137" s="106"/>
      <c r="H137" s="143"/>
      <c r="I137" s="143"/>
      <c r="J137" s="106"/>
      <c r="K137" s="106"/>
    </row>
    <row r="138" spans="2:11" ht="15.75">
      <c r="B138" s="107"/>
      <c r="C138" s="106"/>
      <c r="D138" s="106"/>
      <c r="E138" s="106"/>
      <c r="F138" s="106"/>
      <c r="G138" s="106"/>
      <c r="H138" s="143"/>
      <c r="I138" s="143"/>
      <c r="J138" s="106"/>
      <c r="K138" s="106"/>
    </row>
    <row r="139" spans="2:11" ht="15.75">
      <c r="B139" s="107"/>
      <c r="C139" s="106"/>
      <c r="D139" s="106"/>
      <c r="E139" s="106"/>
      <c r="F139" s="106"/>
      <c r="G139" s="106"/>
      <c r="H139" s="143"/>
      <c r="I139" s="143"/>
      <c r="J139" s="106"/>
      <c r="K139" s="106"/>
    </row>
    <row r="140" spans="2:11" ht="15.75">
      <c r="B140" s="107"/>
      <c r="C140" s="106"/>
      <c r="D140" s="106"/>
      <c r="E140" s="106"/>
      <c r="F140" s="106"/>
      <c r="G140" s="106"/>
      <c r="H140" s="143"/>
      <c r="I140" s="143"/>
      <c r="J140" s="106"/>
      <c r="K140" s="106"/>
    </row>
    <row r="141" spans="2:11" ht="15.75">
      <c r="B141" s="107"/>
      <c r="C141" s="106"/>
      <c r="D141" s="106"/>
      <c r="E141" s="106"/>
      <c r="F141" s="106"/>
      <c r="G141" s="106"/>
      <c r="H141" s="143"/>
      <c r="I141" s="143"/>
      <c r="J141" s="106"/>
      <c r="K141" s="106"/>
    </row>
    <row r="142" spans="2:11" ht="15.75">
      <c r="B142" s="107"/>
      <c r="C142" s="106"/>
      <c r="D142" s="106"/>
      <c r="E142" s="106"/>
      <c r="F142" s="106"/>
      <c r="G142" s="106"/>
      <c r="H142" s="143"/>
      <c r="I142" s="143"/>
      <c r="J142" s="106"/>
      <c r="K142" s="106"/>
    </row>
    <row r="143" spans="2:11" ht="15.75">
      <c r="B143" s="107"/>
      <c r="C143" s="106"/>
      <c r="D143" s="106"/>
      <c r="E143" s="106"/>
      <c r="F143" s="106"/>
      <c r="G143" s="106"/>
      <c r="H143" s="143"/>
      <c r="I143" s="143"/>
      <c r="J143" s="106"/>
      <c r="K143" s="106"/>
    </row>
    <row r="144" spans="2:11" ht="15.75">
      <c r="B144" s="107"/>
      <c r="C144" s="106"/>
      <c r="D144" s="106"/>
      <c r="E144" s="106"/>
      <c r="F144" s="106"/>
      <c r="G144" s="106"/>
      <c r="H144" s="143"/>
      <c r="I144" s="143"/>
      <c r="J144" s="106"/>
      <c r="K144" s="106"/>
    </row>
    <row r="145" spans="2:11" ht="15.75">
      <c r="B145" s="107"/>
      <c r="C145" s="106"/>
      <c r="D145" s="106"/>
      <c r="E145" s="106"/>
      <c r="F145" s="106"/>
      <c r="G145" s="106"/>
      <c r="H145" s="143"/>
      <c r="I145" s="143"/>
      <c r="J145" s="106"/>
      <c r="K145" s="106"/>
    </row>
    <row r="146" spans="2:11" ht="15.75">
      <c r="B146" s="107"/>
      <c r="C146" s="106"/>
      <c r="D146" s="106"/>
      <c r="E146" s="106"/>
      <c r="F146" s="106"/>
      <c r="G146" s="106"/>
      <c r="H146" s="143"/>
      <c r="I146" s="143"/>
      <c r="J146" s="106"/>
      <c r="K146" s="106"/>
    </row>
    <row r="147" spans="2:11" ht="15.75">
      <c r="B147" s="107"/>
      <c r="C147" s="106"/>
      <c r="D147" s="106"/>
      <c r="E147" s="106"/>
      <c r="F147" s="106"/>
      <c r="G147" s="106"/>
      <c r="H147" s="143"/>
      <c r="I147" s="143"/>
      <c r="J147" s="106"/>
      <c r="K147" s="106"/>
    </row>
    <row r="148" spans="2:11" ht="15.75">
      <c r="B148" s="107"/>
      <c r="C148" s="106"/>
      <c r="D148" s="106"/>
      <c r="E148" s="106"/>
      <c r="F148" s="106"/>
      <c r="G148" s="106"/>
      <c r="H148" s="143"/>
      <c r="I148" s="143"/>
      <c r="J148" s="106"/>
      <c r="K148" s="106"/>
    </row>
    <row r="149" spans="2:11" ht="15.75">
      <c r="B149" s="107"/>
      <c r="C149" s="106"/>
      <c r="D149" s="106"/>
      <c r="E149" s="106"/>
      <c r="F149" s="106"/>
      <c r="G149" s="106"/>
      <c r="H149" s="143"/>
      <c r="I149" s="143"/>
      <c r="J149" s="106"/>
      <c r="K149" s="106"/>
    </row>
    <row r="150" spans="2:11" ht="15.75">
      <c r="B150" s="107"/>
      <c r="C150" s="106"/>
      <c r="D150" s="106"/>
      <c r="E150" s="106"/>
      <c r="F150" s="106"/>
      <c r="G150" s="106"/>
      <c r="H150" s="143"/>
      <c r="I150" s="143"/>
      <c r="J150" s="106"/>
      <c r="K150" s="106"/>
    </row>
    <row r="151" spans="2:11" ht="15.75">
      <c r="B151" s="107"/>
      <c r="C151" s="106"/>
      <c r="D151" s="106"/>
      <c r="E151" s="106"/>
      <c r="F151" s="106"/>
      <c r="G151" s="106"/>
      <c r="H151" s="143"/>
      <c r="I151" s="143"/>
      <c r="J151" s="106"/>
      <c r="K151" s="106"/>
    </row>
    <row r="152" spans="2:11" ht="15.75">
      <c r="B152" s="107"/>
      <c r="C152" s="106"/>
      <c r="D152" s="106"/>
      <c r="E152" s="106"/>
      <c r="F152" s="106"/>
      <c r="G152" s="106"/>
      <c r="H152" s="143"/>
      <c r="I152" s="143"/>
      <c r="J152" s="106"/>
      <c r="K152" s="106"/>
    </row>
    <row r="153" spans="2:11" ht="15.75">
      <c r="B153" s="107"/>
      <c r="C153" s="106"/>
      <c r="D153" s="106"/>
      <c r="E153" s="106"/>
      <c r="F153" s="106"/>
      <c r="G153" s="106"/>
      <c r="H153" s="143"/>
      <c r="I153" s="143"/>
      <c r="J153" s="106"/>
      <c r="K153" s="106"/>
    </row>
    <row r="154" spans="2:11" ht="15.75">
      <c r="B154" s="107"/>
      <c r="C154" s="106"/>
      <c r="D154" s="106"/>
      <c r="E154" s="106"/>
      <c r="F154" s="106"/>
      <c r="G154" s="106"/>
      <c r="H154" s="143"/>
      <c r="I154" s="143"/>
      <c r="J154" s="106"/>
      <c r="K154" s="106"/>
    </row>
    <row r="155" spans="2:11" ht="15.75">
      <c r="B155" s="107"/>
      <c r="C155" s="106"/>
      <c r="D155" s="106"/>
      <c r="E155" s="106"/>
      <c r="F155" s="106"/>
      <c r="G155" s="106"/>
      <c r="H155" s="143"/>
      <c r="I155" s="143"/>
      <c r="J155" s="106"/>
      <c r="K155" s="106"/>
    </row>
    <row r="156" spans="2:11" ht="15.75">
      <c r="B156" s="107"/>
      <c r="C156" s="106"/>
      <c r="D156" s="106"/>
      <c r="E156" s="106"/>
      <c r="F156" s="106"/>
      <c r="G156" s="106"/>
      <c r="H156" s="143"/>
      <c r="I156" s="143"/>
      <c r="J156" s="106"/>
      <c r="K156" s="106"/>
    </row>
    <row r="157" spans="2:11" ht="15.75">
      <c r="B157" s="107"/>
      <c r="C157" s="106"/>
      <c r="D157" s="106"/>
      <c r="E157" s="106"/>
      <c r="F157" s="106"/>
      <c r="G157" s="106"/>
      <c r="H157" s="143"/>
      <c r="I157" s="143"/>
      <c r="J157" s="106"/>
      <c r="K157" s="106"/>
    </row>
    <row r="158" spans="2:11" ht="15.75">
      <c r="B158" s="107"/>
      <c r="C158" s="106"/>
      <c r="D158" s="106"/>
      <c r="E158" s="106"/>
      <c r="F158" s="106"/>
      <c r="G158" s="106"/>
      <c r="H158" s="143"/>
      <c r="I158" s="143"/>
      <c r="J158" s="106"/>
      <c r="K158" s="106"/>
    </row>
    <row r="159" spans="2:11" ht="15.75">
      <c r="B159" s="107"/>
      <c r="C159" s="106"/>
      <c r="D159" s="106"/>
      <c r="E159" s="106"/>
      <c r="F159" s="106"/>
      <c r="G159" s="106"/>
      <c r="H159" s="143"/>
      <c r="I159" s="143"/>
      <c r="J159" s="106"/>
      <c r="K159" s="106"/>
    </row>
    <row r="160" spans="2:11" ht="15.75">
      <c r="B160" s="107"/>
      <c r="C160" s="106"/>
      <c r="D160" s="106"/>
      <c r="E160" s="106"/>
      <c r="F160" s="106"/>
      <c r="G160" s="106"/>
      <c r="H160" s="143"/>
      <c r="I160" s="143"/>
      <c r="J160" s="106"/>
      <c r="K160" s="106"/>
    </row>
    <row r="161" spans="2:11" ht="15.75">
      <c r="B161" s="107"/>
      <c r="C161" s="106"/>
      <c r="D161" s="106"/>
      <c r="E161" s="106"/>
      <c r="F161" s="106"/>
      <c r="G161" s="106"/>
      <c r="H161" s="143"/>
      <c r="I161" s="143"/>
      <c r="J161" s="106"/>
      <c r="K161" s="106"/>
    </row>
    <row r="162" spans="2:11" ht="15.75">
      <c r="B162" s="107"/>
      <c r="C162" s="106"/>
      <c r="D162" s="106"/>
      <c r="E162" s="106"/>
      <c r="F162" s="106"/>
      <c r="G162" s="106"/>
      <c r="H162" s="143"/>
      <c r="I162" s="143"/>
      <c r="J162" s="106"/>
      <c r="K162" s="106"/>
    </row>
    <row r="163" spans="2:11" ht="15.75">
      <c r="B163" s="107"/>
      <c r="C163" s="106"/>
      <c r="D163" s="106"/>
      <c r="E163" s="106"/>
      <c r="F163" s="106"/>
      <c r="G163" s="106"/>
      <c r="H163" s="143"/>
      <c r="I163" s="143"/>
      <c r="J163" s="106"/>
      <c r="K163" s="106"/>
    </row>
    <row r="164" spans="2:11" ht="15.75">
      <c r="B164" s="107"/>
      <c r="C164" s="106"/>
      <c r="D164" s="106"/>
      <c r="E164" s="106"/>
      <c r="F164" s="106"/>
      <c r="G164" s="106"/>
      <c r="H164" s="143"/>
      <c r="I164" s="143"/>
      <c r="J164" s="106"/>
      <c r="K164" s="106"/>
    </row>
    <row r="165" spans="2:11" ht="15.75">
      <c r="B165" s="107"/>
      <c r="C165" s="106"/>
      <c r="D165" s="106"/>
      <c r="E165" s="106"/>
      <c r="F165" s="106"/>
      <c r="G165" s="106"/>
      <c r="H165" s="143"/>
      <c r="I165" s="143"/>
      <c r="J165" s="106"/>
      <c r="K165" s="106"/>
    </row>
    <row r="166" spans="2:11" ht="15.75">
      <c r="B166" s="107"/>
      <c r="C166" s="106"/>
      <c r="D166" s="106"/>
      <c r="E166" s="106"/>
      <c r="F166" s="106"/>
      <c r="G166" s="106"/>
      <c r="H166" s="143"/>
      <c r="I166" s="143"/>
      <c r="J166" s="106"/>
      <c r="K166" s="106"/>
    </row>
    <row r="167" spans="2:11" ht="15.75">
      <c r="B167" s="107"/>
      <c r="C167" s="106"/>
      <c r="D167" s="106"/>
      <c r="E167" s="106"/>
      <c r="F167" s="106"/>
      <c r="G167" s="106"/>
      <c r="H167" s="143"/>
      <c r="I167" s="143"/>
      <c r="J167" s="106"/>
      <c r="K167" s="106"/>
    </row>
    <row r="168" spans="2:11" ht="15.75">
      <c r="B168" s="107"/>
      <c r="C168" s="106"/>
      <c r="D168" s="106"/>
      <c r="E168" s="106"/>
      <c r="F168" s="106"/>
      <c r="G168" s="106"/>
      <c r="H168" s="143"/>
      <c r="I168" s="143"/>
      <c r="J168" s="106"/>
      <c r="K168" s="106"/>
    </row>
    <row r="169" spans="2:11" ht="15.75">
      <c r="B169" s="107"/>
      <c r="C169" s="106"/>
      <c r="D169" s="106"/>
      <c r="E169" s="106"/>
      <c r="F169" s="106"/>
      <c r="G169" s="106"/>
      <c r="H169" s="143"/>
      <c r="I169" s="143"/>
      <c r="J169" s="106"/>
      <c r="K169" s="106"/>
    </row>
    <row r="170" spans="2:11" ht="15.75">
      <c r="B170" s="107"/>
      <c r="C170" s="106"/>
      <c r="D170" s="106"/>
      <c r="E170" s="106"/>
      <c r="F170" s="106"/>
      <c r="G170" s="106"/>
      <c r="H170" s="143"/>
      <c r="I170" s="143"/>
      <c r="J170" s="106"/>
      <c r="K170" s="106"/>
    </row>
    <row r="171" spans="2:11" ht="15.75">
      <c r="B171" s="107"/>
      <c r="C171" s="106"/>
      <c r="D171" s="106"/>
      <c r="E171" s="106"/>
      <c r="F171" s="106"/>
      <c r="G171" s="106"/>
      <c r="H171" s="143"/>
      <c r="I171" s="143"/>
      <c r="J171" s="106"/>
      <c r="K171" s="106"/>
    </row>
    <row r="172" spans="2:11" ht="15.75">
      <c r="B172" s="107"/>
      <c r="C172" s="106"/>
      <c r="D172" s="106"/>
      <c r="E172" s="106"/>
      <c r="F172" s="106"/>
      <c r="G172" s="106"/>
      <c r="H172" s="143"/>
      <c r="I172" s="143"/>
      <c r="J172" s="106"/>
      <c r="K172" s="106"/>
    </row>
    <row r="173" spans="2:11" ht="15.75">
      <c r="B173" s="107"/>
      <c r="C173" s="106"/>
      <c r="D173" s="106"/>
      <c r="E173" s="106"/>
      <c r="F173" s="106"/>
      <c r="G173" s="106"/>
      <c r="H173" s="143"/>
      <c r="I173" s="143"/>
      <c r="J173" s="106"/>
      <c r="K173" s="106"/>
    </row>
    <row r="174" spans="2:11" ht="15.75">
      <c r="B174" s="107"/>
      <c r="C174" s="106"/>
      <c r="D174" s="106"/>
      <c r="E174" s="106"/>
      <c r="F174" s="106"/>
      <c r="G174" s="106"/>
      <c r="H174" s="143"/>
      <c r="I174" s="143"/>
      <c r="J174" s="106"/>
      <c r="K174" s="106"/>
    </row>
    <row r="175" spans="2:11" ht="15.75">
      <c r="B175" s="107"/>
      <c r="C175" s="106"/>
      <c r="D175" s="106"/>
      <c r="E175" s="106"/>
      <c r="F175" s="106"/>
      <c r="G175" s="106"/>
      <c r="H175" s="143"/>
      <c r="I175" s="143"/>
      <c r="J175" s="106"/>
      <c r="K175" s="106"/>
    </row>
    <row r="176" spans="2:11" ht="15.75">
      <c r="B176" s="107"/>
      <c r="C176" s="106"/>
      <c r="D176" s="106"/>
      <c r="E176" s="106"/>
      <c r="F176" s="106"/>
      <c r="G176" s="106"/>
      <c r="H176" s="143"/>
      <c r="I176" s="143"/>
      <c r="J176" s="106"/>
      <c r="K176" s="106"/>
    </row>
    <row r="177" spans="2:11" ht="15.75">
      <c r="B177" s="107"/>
      <c r="C177" s="106"/>
      <c r="D177" s="106"/>
      <c r="E177" s="106"/>
      <c r="F177" s="106"/>
      <c r="G177" s="106"/>
      <c r="H177" s="143"/>
      <c r="I177" s="143"/>
      <c r="J177" s="106"/>
      <c r="K177" s="106"/>
    </row>
    <row r="178" spans="2:11" ht="15.75">
      <c r="B178" s="107"/>
      <c r="C178" s="106"/>
      <c r="D178" s="106"/>
      <c r="E178" s="106"/>
      <c r="F178" s="106"/>
      <c r="G178" s="106"/>
      <c r="H178" s="143"/>
      <c r="I178" s="143"/>
      <c r="J178" s="106"/>
      <c r="K178" s="106"/>
    </row>
    <row r="179" spans="2:11" ht="15.75">
      <c r="B179" s="107"/>
      <c r="C179" s="106"/>
      <c r="D179" s="106"/>
      <c r="E179" s="106"/>
      <c r="F179" s="106"/>
      <c r="G179" s="106"/>
      <c r="H179" s="143"/>
      <c r="I179" s="143"/>
      <c r="J179" s="106"/>
      <c r="K179" s="106"/>
    </row>
    <row r="180" spans="2:11" ht="15.75">
      <c r="B180" s="107"/>
      <c r="C180" s="106"/>
      <c r="D180" s="106"/>
      <c r="E180" s="106"/>
      <c r="F180" s="106"/>
      <c r="G180" s="106"/>
      <c r="H180" s="143"/>
      <c r="I180" s="143"/>
      <c r="J180" s="106"/>
      <c r="K180" s="106"/>
    </row>
    <row r="181" spans="2:11" ht="15.75">
      <c r="B181" s="107"/>
      <c r="C181" s="106"/>
      <c r="D181" s="106"/>
      <c r="E181" s="106"/>
      <c r="F181" s="106"/>
      <c r="G181" s="106"/>
      <c r="H181" s="143"/>
      <c r="I181" s="143"/>
      <c r="J181" s="106"/>
      <c r="K181" s="106"/>
    </row>
    <row r="182" spans="2:11" ht="15.75">
      <c r="B182" s="107"/>
      <c r="C182" s="106"/>
      <c r="D182" s="106"/>
      <c r="E182" s="106"/>
      <c r="F182" s="106"/>
      <c r="G182" s="106"/>
      <c r="H182" s="143"/>
      <c r="I182" s="143"/>
      <c r="J182" s="106"/>
      <c r="K182" s="106"/>
    </row>
    <row r="183" spans="2:11" ht="15.75">
      <c r="B183" s="107"/>
      <c r="C183" s="106"/>
      <c r="D183" s="106"/>
      <c r="E183" s="106"/>
      <c r="F183" s="106"/>
      <c r="G183" s="106"/>
      <c r="H183" s="143"/>
      <c r="I183" s="143"/>
      <c r="J183" s="106"/>
      <c r="K183" s="106"/>
    </row>
    <row r="184" spans="2:11" ht="15.75">
      <c r="B184" s="107"/>
      <c r="C184" s="106"/>
      <c r="D184" s="106"/>
      <c r="E184" s="106"/>
      <c r="F184" s="106"/>
      <c r="G184" s="106"/>
      <c r="H184" s="143"/>
      <c r="I184" s="143"/>
      <c r="J184" s="106"/>
      <c r="K184" s="106"/>
    </row>
    <row r="185" spans="2:11" ht="15.75">
      <c r="B185" s="107"/>
      <c r="C185" s="106"/>
      <c r="D185" s="106"/>
      <c r="E185" s="106"/>
      <c r="F185" s="106"/>
      <c r="G185" s="106"/>
      <c r="H185" s="143"/>
      <c r="I185" s="143"/>
      <c r="J185" s="106"/>
      <c r="K185" s="106"/>
    </row>
    <row r="186" spans="2:11" ht="15.75">
      <c r="B186" s="107"/>
      <c r="C186" s="106"/>
      <c r="D186" s="106"/>
      <c r="E186" s="106"/>
      <c r="F186" s="106"/>
      <c r="G186" s="106"/>
      <c r="H186" s="143"/>
      <c r="I186" s="143"/>
      <c r="J186" s="106"/>
      <c r="K186" s="106"/>
    </row>
    <row r="187" spans="2:11" ht="15.75">
      <c r="B187" s="107"/>
      <c r="C187" s="106"/>
      <c r="D187" s="106"/>
      <c r="E187" s="106"/>
      <c r="F187" s="106"/>
      <c r="G187" s="106"/>
      <c r="H187" s="143"/>
      <c r="I187" s="143"/>
      <c r="J187" s="106"/>
      <c r="K187" s="106"/>
    </row>
    <row r="188" spans="2:11" ht="15.75">
      <c r="B188" s="107"/>
      <c r="C188" s="106"/>
      <c r="D188" s="106"/>
      <c r="E188" s="106"/>
      <c r="F188" s="106"/>
      <c r="G188" s="106"/>
      <c r="H188" s="143"/>
      <c r="I188" s="143"/>
      <c r="J188" s="106"/>
      <c r="K188" s="106"/>
    </row>
    <row r="189" spans="2:11" ht="15.75">
      <c r="B189" s="107"/>
      <c r="C189" s="106"/>
      <c r="D189" s="106"/>
      <c r="E189" s="106"/>
      <c r="F189" s="106"/>
      <c r="G189" s="106"/>
      <c r="H189" s="143"/>
      <c r="I189" s="143"/>
      <c r="J189" s="106"/>
      <c r="K189" s="106"/>
    </row>
    <row r="190" spans="2:11" ht="15.75">
      <c r="B190" s="107"/>
      <c r="C190" s="106"/>
      <c r="D190" s="106"/>
      <c r="E190" s="106"/>
      <c r="F190" s="106"/>
      <c r="G190" s="106"/>
      <c r="H190" s="143"/>
      <c r="I190" s="143"/>
      <c r="J190" s="106"/>
      <c r="K190" s="106"/>
    </row>
    <row r="191" spans="2:11" ht="15.75">
      <c r="B191" s="107"/>
      <c r="C191" s="106"/>
      <c r="D191" s="106"/>
      <c r="E191" s="106"/>
      <c r="F191" s="106"/>
      <c r="G191" s="106"/>
      <c r="H191" s="143"/>
      <c r="I191" s="143"/>
      <c r="J191" s="106"/>
      <c r="K191" s="106"/>
    </row>
    <row r="192" spans="2:11" ht="15.75">
      <c r="B192" s="107"/>
      <c r="C192" s="106"/>
      <c r="D192" s="106"/>
      <c r="E192" s="106"/>
      <c r="F192" s="106"/>
      <c r="G192" s="106"/>
      <c r="H192" s="143"/>
      <c r="I192" s="143"/>
      <c r="J192" s="106"/>
      <c r="K192" s="106"/>
    </row>
    <row r="193" spans="2:11" ht="15.75">
      <c r="B193" s="107"/>
      <c r="C193" s="106"/>
      <c r="D193" s="106"/>
      <c r="E193" s="106"/>
      <c r="F193" s="106"/>
      <c r="G193" s="106"/>
      <c r="H193" s="143"/>
      <c r="I193" s="143"/>
      <c r="J193" s="106"/>
      <c r="K193" s="106"/>
    </row>
    <row r="194" spans="2:11" ht="15.75">
      <c r="B194" s="107"/>
      <c r="C194" s="106"/>
      <c r="D194" s="106"/>
      <c r="E194" s="106"/>
      <c r="F194" s="106"/>
      <c r="G194" s="106"/>
      <c r="H194" s="143"/>
      <c r="I194" s="143"/>
      <c r="J194" s="106"/>
      <c r="K194" s="106"/>
    </row>
    <row r="195" spans="2:11" ht="15.75">
      <c r="B195" s="107"/>
      <c r="C195" s="106"/>
      <c r="D195" s="106"/>
      <c r="E195" s="106"/>
      <c r="F195" s="106"/>
      <c r="G195" s="106"/>
      <c r="H195" s="143"/>
      <c r="I195" s="143"/>
      <c r="J195" s="106"/>
      <c r="K195" s="106"/>
    </row>
    <row r="196" spans="2:11" ht="15.75">
      <c r="B196" s="107"/>
      <c r="C196" s="106"/>
      <c r="D196" s="106"/>
      <c r="E196" s="106"/>
      <c r="F196" s="106"/>
      <c r="G196" s="106"/>
      <c r="H196" s="143"/>
      <c r="I196" s="143"/>
      <c r="J196" s="106"/>
      <c r="K196" s="106"/>
    </row>
    <row r="197" spans="2:11" ht="15.75">
      <c r="B197" s="107"/>
      <c r="C197" s="106"/>
      <c r="D197" s="106"/>
      <c r="E197" s="106"/>
      <c r="F197" s="106"/>
      <c r="G197" s="106"/>
      <c r="H197" s="143"/>
      <c r="I197" s="143"/>
      <c r="J197" s="106"/>
      <c r="K197" s="106"/>
    </row>
    <row r="198" spans="2:11" ht="15.75">
      <c r="B198" s="107"/>
      <c r="C198" s="106"/>
      <c r="D198" s="106"/>
      <c r="E198" s="106"/>
      <c r="F198" s="106"/>
      <c r="G198" s="106"/>
      <c r="H198" s="143"/>
      <c r="I198" s="143"/>
      <c r="J198" s="106"/>
      <c r="K198" s="106"/>
    </row>
    <row r="199" spans="2:11" ht="15.75">
      <c r="B199" s="107"/>
      <c r="C199" s="106"/>
      <c r="D199" s="106"/>
      <c r="E199" s="106"/>
      <c r="F199" s="106"/>
      <c r="G199" s="106"/>
      <c r="H199" s="143"/>
      <c r="I199" s="143"/>
      <c r="J199" s="106"/>
      <c r="K199" s="106"/>
    </row>
    <row r="200" spans="2:11" ht="15.75">
      <c r="B200" s="107"/>
      <c r="C200" s="106"/>
      <c r="D200" s="106"/>
      <c r="E200" s="106"/>
      <c r="F200" s="106"/>
      <c r="G200" s="106"/>
      <c r="H200" s="143"/>
      <c r="I200" s="143"/>
      <c r="J200" s="106"/>
      <c r="K200" s="106"/>
    </row>
    <row r="201" spans="2:11" ht="15.75">
      <c r="B201" s="107"/>
      <c r="C201" s="106"/>
      <c r="D201" s="106"/>
      <c r="E201" s="106"/>
      <c r="F201" s="106"/>
      <c r="G201" s="106"/>
      <c r="H201" s="143"/>
      <c r="I201" s="143"/>
      <c r="J201" s="106"/>
      <c r="K201" s="106"/>
    </row>
    <row r="202" spans="2:11" ht="15.75">
      <c r="B202" s="107"/>
      <c r="C202" s="106"/>
      <c r="D202" s="106"/>
      <c r="E202" s="106"/>
      <c r="F202" s="106"/>
      <c r="G202" s="106"/>
      <c r="H202" s="143"/>
      <c r="I202" s="143"/>
      <c r="J202" s="106"/>
      <c r="K202" s="106"/>
    </row>
    <row r="203" spans="2:11" ht="15.75">
      <c r="B203" s="107"/>
      <c r="C203" s="106"/>
      <c r="D203" s="106"/>
      <c r="E203" s="106"/>
      <c r="F203" s="106"/>
      <c r="G203" s="106"/>
      <c r="H203" s="143"/>
      <c r="I203" s="143"/>
      <c r="J203" s="106"/>
      <c r="K203" s="106"/>
    </row>
    <row r="204" spans="2:11" ht="15.75">
      <c r="B204" s="107"/>
      <c r="C204" s="106"/>
      <c r="D204" s="106"/>
      <c r="E204" s="106"/>
      <c r="F204" s="106"/>
      <c r="G204" s="106"/>
      <c r="H204" s="143"/>
      <c r="I204" s="143"/>
      <c r="J204" s="106"/>
      <c r="K204" s="106"/>
    </row>
    <row r="205" spans="2:11" ht="15.75">
      <c r="B205" s="107"/>
      <c r="C205" s="106"/>
      <c r="D205" s="106"/>
      <c r="E205" s="106"/>
      <c r="F205" s="106"/>
      <c r="G205" s="106"/>
      <c r="H205" s="143"/>
      <c r="I205" s="143"/>
      <c r="J205" s="106"/>
      <c r="K205" s="106"/>
    </row>
    <row r="206" spans="2:11" ht="15.75">
      <c r="B206" s="107"/>
      <c r="C206" s="106"/>
      <c r="D206" s="106"/>
      <c r="E206" s="106"/>
      <c r="F206" s="106"/>
      <c r="G206" s="106"/>
      <c r="H206" s="143"/>
      <c r="I206" s="143"/>
      <c r="J206" s="106"/>
      <c r="K206" s="106"/>
    </row>
    <row r="207" spans="2:11" ht="15.75">
      <c r="B207" s="107"/>
      <c r="C207" s="106"/>
      <c r="D207" s="106"/>
      <c r="E207" s="106"/>
      <c r="F207" s="106"/>
      <c r="G207" s="106"/>
      <c r="H207" s="143"/>
      <c r="I207" s="143"/>
      <c r="J207" s="106"/>
      <c r="K207" s="106"/>
    </row>
    <row r="208" spans="2:11" ht="15.75">
      <c r="B208" s="107"/>
      <c r="C208" s="106"/>
      <c r="D208" s="106"/>
      <c r="E208" s="106"/>
      <c r="F208" s="106"/>
      <c r="G208" s="106"/>
      <c r="H208" s="143"/>
      <c r="I208" s="143"/>
      <c r="J208" s="106"/>
      <c r="K208" s="106"/>
    </row>
    <row r="209" spans="2:11" ht="15.75">
      <c r="B209" s="107"/>
      <c r="C209" s="106"/>
      <c r="D209" s="106"/>
      <c r="E209" s="106"/>
      <c r="F209" s="106"/>
      <c r="G209" s="106"/>
      <c r="H209" s="143"/>
      <c r="I209" s="143"/>
      <c r="J209" s="106"/>
      <c r="K209" s="106"/>
    </row>
    <row r="210" spans="2:11" ht="15.75">
      <c r="B210" s="107"/>
      <c r="C210" s="106"/>
      <c r="D210" s="106"/>
      <c r="E210" s="106"/>
      <c r="F210" s="106"/>
      <c r="G210" s="106"/>
      <c r="H210" s="143"/>
      <c r="I210" s="143"/>
      <c r="J210" s="106"/>
      <c r="K210" s="106"/>
    </row>
    <row r="211" spans="2:11" ht="15.75">
      <c r="B211" s="107"/>
      <c r="C211" s="106"/>
      <c r="D211" s="106"/>
      <c r="E211" s="106"/>
      <c r="F211" s="106"/>
      <c r="G211" s="106"/>
      <c r="H211" s="143"/>
      <c r="I211" s="143"/>
      <c r="J211" s="106"/>
      <c r="K211" s="106"/>
    </row>
    <row r="212" spans="2:11" ht="15.75">
      <c r="B212" s="107"/>
      <c r="C212" s="106"/>
      <c r="D212" s="106"/>
      <c r="E212" s="106"/>
      <c r="F212" s="106"/>
      <c r="G212" s="106"/>
      <c r="H212" s="143"/>
      <c r="I212" s="143"/>
      <c r="J212" s="106"/>
      <c r="K212" s="106"/>
    </row>
    <row r="213" spans="2:11" ht="15.75">
      <c r="B213" s="107"/>
      <c r="C213" s="106"/>
      <c r="D213" s="106"/>
      <c r="E213" s="106"/>
      <c r="F213" s="106"/>
      <c r="G213" s="106"/>
      <c r="H213" s="143"/>
      <c r="I213" s="143"/>
      <c r="J213" s="106"/>
      <c r="K213" s="106"/>
    </row>
    <row r="214" spans="2:11" ht="15.75">
      <c r="B214" s="107"/>
      <c r="C214" s="106"/>
      <c r="D214" s="106"/>
      <c r="E214" s="106"/>
      <c r="F214" s="106"/>
      <c r="G214" s="106"/>
      <c r="H214" s="143"/>
      <c r="I214" s="143"/>
      <c r="J214" s="106"/>
      <c r="K214" s="106"/>
    </row>
    <row r="215" spans="2:11" ht="15.75">
      <c r="B215" s="107"/>
      <c r="C215" s="106"/>
      <c r="D215" s="106"/>
      <c r="E215" s="106"/>
      <c r="F215" s="106"/>
      <c r="G215" s="106"/>
      <c r="H215" s="143"/>
      <c r="I215" s="143"/>
      <c r="J215" s="106"/>
      <c r="K215" s="106"/>
    </row>
    <row r="216" spans="2:11" ht="15.75">
      <c r="B216" s="107"/>
      <c r="C216" s="106"/>
      <c r="D216" s="106"/>
      <c r="E216" s="106"/>
      <c r="F216" s="106"/>
      <c r="G216" s="106"/>
      <c r="H216" s="143"/>
      <c r="I216" s="143"/>
      <c r="J216" s="106"/>
      <c r="K216" s="106"/>
    </row>
    <row r="217" spans="2:11" ht="15.75">
      <c r="B217" s="107"/>
      <c r="C217" s="106"/>
      <c r="D217" s="106"/>
      <c r="E217" s="106"/>
      <c r="F217" s="106"/>
      <c r="G217" s="106"/>
      <c r="H217" s="143"/>
      <c r="I217" s="143"/>
      <c r="J217" s="106"/>
      <c r="K217" s="106"/>
    </row>
    <row r="218" spans="2:11" ht="15.75">
      <c r="B218" s="107"/>
      <c r="C218" s="106"/>
      <c r="D218" s="106"/>
      <c r="E218" s="106"/>
      <c r="F218" s="106"/>
      <c r="G218" s="106"/>
      <c r="H218" s="143"/>
      <c r="I218" s="143"/>
      <c r="J218" s="106"/>
      <c r="K218" s="106"/>
    </row>
    <row r="219" spans="2:11" ht="15.75">
      <c r="B219" s="107"/>
      <c r="C219" s="106"/>
      <c r="D219" s="106"/>
      <c r="E219" s="106"/>
      <c r="F219" s="106"/>
      <c r="G219" s="106"/>
      <c r="H219" s="143"/>
      <c r="I219" s="143"/>
      <c r="J219" s="106"/>
      <c r="K219" s="106"/>
    </row>
    <row r="220" spans="2:11" ht="15.75">
      <c r="B220" s="107"/>
      <c r="C220" s="106"/>
      <c r="D220" s="106"/>
      <c r="E220" s="106"/>
      <c r="F220" s="106"/>
      <c r="G220" s="106"/>
      <c r="H220" s="143"/>
      <c r="I220" s="143"/>
      <c r="J220" s="106"/>
      <c r="K220" s="106"/>
    </row>
    <row r="221" spans="2:11" ht="15.75">
      <c r="B221" s="107"/>
      <c r="C221" s="106"/>
      <c r="D221" s="106"/>
      <c r="E221" s="106"/>
      <c r="F221" s="106"/>
      <c r="G221" s="106"/>
      <c r="H221" s="143"/>
      <c r="I221" s="143"/>
      <c r="J221" s="106"/>
      <c r="K221" s="106"/>
    </row>
    <row r="222" spans="2:11" ht="15.75">
      <c r="B222" s="107"/>
      <c r="C222" s="106"/>
      <c r="D222" s="106"/>
      <c r="E222" s="106"/>
      <c r="F222" s="106"/>
      <c r="G222" s="106"/>
      <c r="H222" s="143"/>
      <c r="I222" s="143"/>
      <c r="J222" s="106"/>
      <c r="K222" s="106"/>
    </row>
    <row r="223" spans="2:11" ht="15.75">
      <c r="B223" s="107"/>
      <c r="C223" s="106"/>
      <c r="D223" s="106"/>
      <c r="E223" s="106"/>
      <c r="F223" s="106"/>
      <c r="G223" s="106"/>
      <c r="H223" s="143"/>
      <c r="I223" s="143"/>
      <c r="J223" s="106"/>
      <c r="K223" s="106"/>
    </row>
    <row r="224" spans="2:11" ht="15.75">
      <c r="B224" s="107"/>
      <c r="C224" s="106"/>
      <c r="D224" s="106"/>
      <c r="E224" s="106"/>
      <c r="F224" s="106"/>
      <c r="G224" s="106"/>
      <c r="H224" s="143"/>
      <c r="I224" s="143"/>
      <c r="J224" s="106"/>
      <c r="K224" s="106"/>
    </row>
    <row r="225" spans="2:11" ht="15.75">
      <c r="B225" s="107"/>
      <c r="C225" s="106"/>
      <c r="D225" s="106"/>
      <c r="E225" s="106"/>
      <c r="F225" s="106"/>
      <c r="G225" s="106"/>
      <c r="H225" s="143"/>
      <c r="I225" s="143"/>
      <c r="J225" s="106"/>
      <c r="K225" s="106"/>
    </row>
    <row r="226" spans="2:11" ht="15.75">
      <c r="B226" s="107"/>
      <c r="C226" s="106"/>
      <c r="D226" s="106"/>
      <c r="E226" s="106"/>
      <c r="F226" s="106"/>
      <c r="G226" s="106"/>
      <c r="H226" s="143"/>
      <c r="I226" s="143"/>
      <c r="J226" s="106"/>
      <c r="K226" s="106"/>
    </row>
    <row r="227" spans="2:11" ht="15.75">
      <c r="B227" s="107"/>
      <c r="C227" s="106"/>
      <c r="D227" s="106"/>
      <c r="E227" s="106"/>
      <c r="F227" s="106"/>
      <c r="G227" s="106"/>
      <c r="H227" s="143"/>
      <c r="I227" s="143"/>
      <c r="J227" s="106"/>
      <c r="K227" s="106"/>
    </row>
    <row r="228" spans="2:11" ht="15.75">
      <c r="B228" s="107"/>
      <c r="C228" s="106"/>
      <c r="D228" s="106"/>
      <c r="E228" s="106"/>
      <c r="F228" s="106"/>
      <c r="G228" s="106"/>
      <c r="H228" s="143"/>
      <c r="I228" s="143"/>
      <c r="J228" s="106"/>
      <c r="K228" s="106"/>
    </row>
    <row r="229" spans="2:11" ht="15.75">
      <c r="B229" s="107"/>
      <c r="C229" s="106"/>
      <c r="D229" s="106"/>
      <c r="E229" s="106"/>
      <c r="F229" s="106"/>
      <c r="G229" s="106"/>
      <c r="H229" s="143"/>
      <c r="I229" s="143"/>
      <c r="J229" s="106"/>
      <c r="K229" s="106"/>
    </row>
    <row r="230" spans="2:11" ht="15.75">
      <c r="B230" s="107"/>
      <c r="C230" s="106"/>
      <c r="D230" s="106"/>
      <c r="E230" s="106"/>
      <c r="F230" s="106"/>
      <c r="G230" s="106"/>
      <c r="H230" s="143"/>
      <c r="I230" s="143"/>
      <c r="J230" s="106"/>
      <c r="K230" s="106"/>
    </row>
    <row r="231" spans="2:11" ht="15.75">
      <c r="B231" s="107"/>
      <c r="C231" s="106"/>
      <c r="D231" s="106"/>
      <c r="E231" s="106"/>
      <c r="F231" s="106"/>
      <c r="G231" s="106"/>
      <c r="H231" s="143"/>
      <c r="I231" s="143"/>
      <c r="J231" s="106"/>
      <c r="K231" s="106"/>
    </row>
    <row r="232" spans="2:11" ht="15.75">
      <c r="B232" s="107"/>
      <c r="C232" s="106"/>
      <c r="D232" s="106"/>
      <c r="E232" s="106"/>
      <c r="F232" s="106"/>
      <c r="G232" s="106"/>
      <c r="H232" s="143"/>
      <c r="I232" s="143"/>
      <c r="J232" s="106"/>
      <c r="K232" s="106"/>
    </row>
    <row r="233" spans="2:11" ht="15.75">
      <c r="B233" s="107"/>
      <c r="C233" s="106"/>
      <c r="D233" s="106"/>
      <c r="E233" s="106"/>
      <c r="F233" s="106"/>
      <c r="G233" s="106"/>
      <c r="H233" s="143"/>
      <c r="I233" s="143"/>
      <c r="J233" s="106"/>
      <c r="K233" s="106"/>
    </row>
    <row r="234" spans="2:11" ht="15.75">
      <c r="B234" s="107"/>
      <c r="C234" s="106"/>
      <c r="D234" s="106"/>
      <c r="E234" s="106"/>
      <c r="F234" s="106"/>
      <c r="G234" s="106"/>
      <c r="H234" s="143"/>
      <c r="I234" s="143"/>
      <c r="J234" s="106"/>
      <c r="K234" s="106"/>
    </row>
    <row r="235" spans="2:11" ht="15.75">
      <c r="B235" s="107"/>
      <c r="C235" s="106"/>
      <c r="D235" s="106"/>
      <c r="E235" s="106"/>
      <c r="F235" s="106"/>
      <c r="G235" s="106"/>
      <c r="H235" s="143"/>
      <c r="I235" s="143"/>
      <c r="J235" s="106"/>
      <c r="K235" s="106"/>
    </row>
    <row r="236" spans="2:11" ht="15.75">
      <c r="B236" s="107"/>
      <c r="C236" s="106"/>
      <c r="D236" s="106"/>
      <c r="E236" s="106"/>
      <c r="F236" s="106"/>
      <c r="G236" s="106"/>
      <c r="H236" s="143"/>
      <c r="I236" s="143"/>
      <c r="J236" s="106"/>
      <c r="K236" s="106"/>
    </row>
    <row r="237" spans="2:11" ht="15.75">
      <c r="B237" s="107"/>
      <c r="C237" s="106"/>
      <c r="D237" s="106"/>
      <c r="E237" s="106"/>
      <c r="F237" s="106"/>
      <c r="G237" s="106"/>
      <c r="H237" s="143"/>
      <c r="I237" s="143"/>
      <c r="J237" s="106"/>
      <c r="K237" s="106"/>
    </row>
    <row r="238" spans="2:11" ht="15.75">
      <c r="B238" s="107"/>
      <c r="C238" s="106"/>
      <c r="D238" s="106"/>
      <c r="E238" s="106"/>
      <c r="F238" s="106"/>
      <c r="G238" s="106"/>
      <c r="H238" s="143"/>
      <c r="I238" s="143"/>
      <c r="J238" s="106"/>
      <c r="K238" s="106"/>
    </row>
    <row r="239" spans="2:11" ht="15.75">
      <c r="B239" s="107"/>
      <c r="C239" s="106"/>
      <c r="D239" s="106"/>
      <c r="E239" s="106"/>
      <c r="F239" s="106"/>
      <c r="G239" s="106"/>
      <c r="H239" s="143"/>
      <c r="I239" s="143"/>
      <c r="J239" s="106"/>
      <c r="K239" s="106"/>
    </row>
    <row r="240" spans="2:11" ht="15.75">
      <c r="B240" s="107"/>
      <c r="C240" s="106"/>
      <c r="D240" s="106"/>
      <c r="E240" s="106"/>
      <c r="F240" s="106"/>
      <c r="G240" s="106"/>
      <c r="H240" s="143"/>
      <c r="I240" s="143"/>
      <c r="J240" s="106"/>
      <c r="K240" s="106"/>
    </row>
    <row r="241" spans="2:11" ht="15.75">
      <c r="B241" s="107"/>
      <c r="C241" s="106"/>
      <c r="D241" s="106"/>
      <c r="E241" s="106"/>
      <c r="F241" s="106"/>
      <c r="G241" s="106"/>
      <c r="H241" s="143"/>
      <c r="I241" s="143"/>
      <c r="J241" s="106"/>
      <c r="K241" s="106"/>
    </row>
    <row r="242" spans="2:11" ht="15.75">
      <c r="B242" s="107"/>
      <c r="C242" s="106"/>
      <c r="D242" s="106"/>
      <c r="E242" s="106"/>
      <c r="F242" s="106"/>
      <c r="G242" s="106"/>
      <c r="H242" s="143"/>
      <c r="I242" s="143"/>
      <c r="J242" s="106"/>
      <c r="K242" s="106"/>
    </row>
    <row r="243" spans="2:11" ht="15.75">
      <c r="B243" s="107"/>
      <c r="C243" s="106"/>
      <c r="D243" s="106"/>
      <c r="E243" s="106"/>
      <c r="F243" s="106"/>
      <c r="G243" s="106"/>
      <c r="H243" s="143"/>
      <c r="I243" s="143"/>
      <c r="J243" s="106"/>
      <c r="K243" s="106"/>
    </row>
    <row r="244" spans="2:11" ht="15.75">
      <c r="B244" s="107"/>
      <c r="C244" s="106"/>
      <c r="D244" s="106"/>
      <c r="E244" s="106"/>
      <c r="F244" s="106"/>
      <c r="G244" s="106"/>
      <c r="H244" s="143"/>
      <c r="I244" s="143"/>
      <c r="J244" s="106"/>
      <c r="K244" s="106"/>
    </row>
    <row r="245" spans="2:11" ht="15.75">
      <c r="B245" s="107"/>
      <c r="C245" s="106"/>
      <c r="D245" s="106"/>
      <c r="E245" s="106"/>
      <c r="F245" s="106"/>
      <c r="G245" s="106"/>
      <c r="H245" s="143"/>
      <c r="I245" s="143"/>
      <c r="J245" s="106"/>
      <c r="K245" s="106"/>
    </row>
    <row r="246" spans="2:11" ht="15.75">
      <c r="B246" s="107"/>
      <c r="C246" s="106"/>
      <c r="D246" s="106"/>
      <c r="E246" s="106"/>
      <c r="F246" s="106"/>
      <c r="G246" s="106"/>
      <c r="H246" s="143"/>
      <c r="I246" s="143"/>
      <c r="J246" s="106"/>
      <c r="K246" s="106"/>
    </row>
    <row r="247" spans="2:11" ht="15.75">
      <c r="B247" s="107"/>
      <c r="C247" s="106"/>
      <c r="D247" s="106"/>
      <c r="E247" s="106"/>
      <c r="F247" s="106"/>
      <c r="G247" s="106"/>
      <c r="H247" s="143"/>
      <c r="I247" s="143"/>
      <c r="J247" s="106"/>
      <c r="K247" s="106"/>
    </row>
    <row r="248" spans="2:11" ht="15.75">
      <c r="B248" s="107"/>
      <c r="C248" s="106"/>
      <c r="D248" s="106"/>
      <c r="E248" s="106"/>
      <c r="F248" s="106"/>
      <c r="G248" s="106"/>
      <c r="H248" s="143"/>
      <c r="I248" s="143"/>
      <c r="J248" s="106"/>
      <c r="K248" s="106"/>
    </row>
    <row r="249" spans="2:11" ht="15.75">
      <c r="B249" s="107"/>
      <c r="C249" s="106"/>
      <c r="D249" s="106"/>
      <c r="E249" s="106"/>
      <c r="F249" s="106"/>
      <c r="G249" s="106"/>
      <c r="H249" s="143"/>
      <c r="I249" s="143"/>
      <c r="J249" s="106"/>
      <c r="K249" s="106"/>
    </row>
    <row r="250" spans="2:11" ht="15.75">
      <c r="B250" s="107"/>
      <c r="C250" s="106"/>
      <c r="D250" s="106"/>
      <c r="E250" s="106"/>
      <c r="F250" s="106"/>
      <c r="G250" s="106"/>
      <c r="H250" s="143"/>
      <c r="I250" s="143"/>
      <c r="J250" s="106"/>
      <c r="K250" s="106"/>
    </row>
    <row r="251" spans="2:11" ht="15.75">
      <c r="B251" s="107"/>
      <c r="C251" s="106"/>
      <c r="D251" s="106"/>
      <c r="E251" s="106"/>
      <c r="F251" s="106"/>
      <c r="G251" s="106"/>
      <c r="H251" s="143"/>
      <c r="I251" s="143"/>
      <c r="J251" s="106"/>
      <c r="K251" s="106"/>
    </row>
    <row r="252" spans="2:11" ht="15.75">
      <c r="B252" s="107"/>
      <c r="C252" s="106"/>
      <c r="D252" s="106"/>
      <c r="E252" s="106"/>
      <c r="F252" s="106"/>
      <c r="G252" s="106"/>
      <c r="H252" s="143"/>
      <c r="I252" s="143"/>
      <c r="J252" s="106"/>
      <c r="K252" s="106"/>
    </row>
    <row r="253" spans="2:11" ht="15.75">
      <c r="B253" s="107"/>
      <c r="C253" s="106"/>
      <c r="D253" s="106"/>
      <c r="E253" s="106"/>
      <c r="F253" s="106"/>
      <c r="G253" s="106"/>
      <c r="H253" s="143"/>
      <c r="I253" s="143"/>
      <c r="J253" s="106"/>
      <c r="K253" s="106"/>
    </row>
    <row r="254" spans="2:11" ht="15.75">
      <c r="B254" s="107"/>
      <c r="C254" s="106"/>
      <c r="D254" s="106"/>
      <c r="E254" s="106"/>
      <c r="F254" s="106"/>
      <c r="G254" s="106"/>
      <c r="H254" s="143"/>
      <c r="I254" s="143"/>
      <c r="J254" s="106"/>
      <c r="K254" s="106"/>
    </row>
    <row r="255" spans="2:11" ht="15.75">
      <c r="B255" s="107"/>
      <c r="C255" s="106"/>
      <c r="D255" s="106"/>
      <c r="E255" s="106"/>
      <c r="F255" s="106"/>
      <c r="G255" s="106"/>
      <c r="H255" s="143"/>
      <c r="I255" s="143"/>
      <c r="J255" s="106"/>
      <c r="K255" s="106"/>
    </row>
    <row r="256" spans="2:11" ht="15.75">
      <c r="B256" s="107"/>
      <c r="C256" s="106"/>
      <c r="D256" s="106"/>
      <c r="E256" s="106"/>
      <c r="F256" s="106"/>
      <c r="G256" s="106"/>
      <c r="H256" s="143"/>
      <c r="I256" s="143"/>
      <c r="J256" s="106"/>
      <c r="K256" s="106"/>
    </row>
    <row r="257" spans="2:11" ht="15.75">
      <c r="B257" s="107"/>
      <c r="C257" s="106"/>
      <c r="D257" s="106"/>
      <c r="E257" s="106"/>
      <c r="F257" s="106"/>
      <c r="G257" s="106"/>
      <c r="H257" s="143"/>
      <c r="I257" s="143"/>
      <c r="J257" s="106"/>
      <c r="K257" s="106"/>
    </row>
    <row r="258" spans="2:11" ht="15.75">
      <c r="B258" s="107"/>
      <c r="C258" s="106"/>
      <c r="D258" s="106"/>
      <c r="E258" s="106"/>
      <c r="F258" s="106"/>
      <c r="G258" s="106"/>
      <c r="H258" s="143"/>
      <c r="I258" s="143"/>
      <c r="J258" s="106"/>
      <c r="K258" s="106"/>
    </row>
    <row r="259" spans="2:11" ht="15.75">
      <c r="B259" s="107"/>
      <c r="C259" s="106"/>
      <c r="D259" s="106"/>
      <c r="E259" s="106"/>
      <c r="F259" s="106"/>
      <c r="G259" s="106"/>
      <c r="H259" s="143"/>
      <c r="I259" s="143"/>
      <c r="J259" s="106"/>
      <c r="K259" s="106"/>
    </row>
    <row r="260" spans="2:11" ht="15.75">
      <c r="B260" s="107"/>
      <c r="C260" s="106"/>
      <c r="D260" s="106"/>
      <c r="E260" s="106"/>
      <c r="F260" s="106"/>
      <c r="G260" s="106"/>
      <c r="H260" s="143"/>
      <c r="I260" s="143"/>
      <c r="J260" s="106"/>
      <c r="K260" s="106"/>
    </row>
    <row r="261" spans="2:11" ht="15.75">
      <c r="B261" s="107"/>
      <c r="C261" s="106"/>
      <c r="D261" s="106"/>
      <c r="E261" s="106"/>
      <c r="F261" s="106"/>
      <c r="G261" s="106"/>
      <c r="H261" s="143"/>
      <c r="I261" s="143"/>
      <c r="J261" s="106"/>
      <c r="K261" s="106"/>
    </row>
    <row r="262" spans="2:11" ht="15.75">
      <c r="B262" s="107"/>
      <c r="C262" s="106"/>
      <c r="D262" s="106"/>
      <c r="E262" s="106"/>
      <c r="F262" s="106"/>
      <c r="G262" s="106"/>
      <c r="H262" s="143"/>
      <c r="I262" s="143"/>
      <c r="J262" s="106"/>
      <c r="K262" s="106"/>
    </row>
    <row r="263" spans="2:11" ht="15.75">
      <c r="B263" s="107"/>
      <c r="C263" s="106"/>
      <c r="D263" s="106"/>
      <c r="E263" s="106"/>
      <c r="F263" s="106"/>
      <c r="G263" s="106"/>
      <c r="H263" s="143"/>
      <c r="I263" s="143"/>
      <c r="J263" s="106"/>
      <c r="K263" s="106"/>
    </row>
    <row r="264" spans="2:11" ht="15.75">
      <c r="B264" s="107"/>
      <c r="C264" s="106"/>
      <c r="D264" s="106"/>
      <c r="E264" s="106"/>
      <c r="F264" s="106"/>
      <c r="G264" s="106"/>
      <c r="H264" s="143"/>
      <c r="I264" s="143"/>
      <c r="J264" s="106"/>
      <c r="K264" s="106"/>
    </row>
    <row r="265" spans="2:11" ht="15.75">
      <c r="B265" s="107"/>
      <c r="C265" s="106"/>
      <c r="D265" s="106"/>
      <c r="E265" s="106"/>
      <c r="F265" s="106"/>
      <c r="G265" s="106"/>
      <c r="H265" s="143"/>
      <c r="I265" s="143"/>
      <c r="J265" s="106"/>
      <c r="K265" s="106"/>
    </row>
    <row r="266" spans="2:11" ht="15.75">
      <c r="B266" s="107"/>
      <c r="C266" s="106"/>
      <c r="D266" s="106"/>
      <c r="E266" s="106"/>
      <c r="F266" s="106"/>
      <c r="G266" s="106"/>
      <c r="H266" s="143"/>
      <c r="I266" s="143"/>
      <c r="J266" s="106"/>
      <c r="K266" s="106"/>
    </row>
    <row r="267" spans="2:11" ht="15.75">
      <c r="B267" s="107"/>
      <c r="C267" s="106"/>
      <c r="D267" s="106"/>
      <c r="E267" s="106"/>
      <c r="F267" s="106"/>
      <c r="G267" s="106"/>
      <c r="H267" s="143"/>
      <c r="I267" s="143"/>
      <c r="J267" s="106"/>
      <c r="K267" s="106"/>
    </row>
    <row r="268" spans="2:11" ht="15.75">
      <c r="B268" s="107"/>
      <c r="C268" s="106"/>
      <c r="D268" s="106"/>
      <c r="E268" s="106"/>
      <c r="F268" s="106"/>
      <c r="G268" s="106"/>
      <c r="H268" s="143"/>
      <c r="I268" s="143"/>
      <c r="J268" s="106"/>
      <c r="K268" s="106"/>
    </row>
    <row r="269" spans="2:11" ht="15.75">
      <c r="B269" s="107"/>
      <c r="C269" s="106"/>
      <c r="D269" s="106"/>
      <c r="E269" s="106"/>
      <c r="F269" s="106"/>
      <c r="G269" s="106"/>
      <c r="H269" s="143"/>
      <c r="I269" s="143"/>
      <c r="J269" s="106"/>
      <c r="K269" s="106"/>
    </row>
    <row r="270" spans="2:11" ht="15.75">
      <c r="B270" s="107"/>
      <c r="C270" s="106"/>
      <c r="D270" s="106"/>
      <c r="E270" s="106"/>
      <c r="F270" s="106"/>
      <c r="G270" s="106"/>
      <c r="H270" s="143"/>
      <c r="I270" s="143"/>
      <c r="J270" s="106"/>
      <c r="K270" s="106"/>
    </row>
    <row r="271" spans="2:11" ht="15.75">
      <c r="B271" s="107"/>
      <c r="C271" s="106"/>
      <c r="D271" s="106"/>
      <c r="E271" s="106"/>
      <c r="F271" s="106"/>
      <c r="G271" s="106"/>
      <c r="H271" s="143"/>
      <c r="I271" s="143"/>
      <c r="J271" s="106"/>
      <c r="K271" s="106"/>
    </row>
    <row r="272" spans="2:11" ht="15.75">
      <c r="B272" s="107"/>
      <c r="C272" s="106"/>
      <c r="D272" s="106"/>
      <c r="E272" s="106"/>
      <c r="F272" s="106"/>
      <c r="G272" s="106"/>
      <c r="H272" s="143"/>
      <c r="I272" s="143"/>
      <c r="J272" s="106"/>
      <c r="K272" s="106"/>
    </row>
    <row r="273" spans="2:11" ht="15.75">
      <c r="B273" s="107"/>
      <c r="C273" s="106"/>
      <c r="D273" s="106"/>
      <c r="E273" s="106"/>
      <c r="F273" s="106"/>
      <c r="G273" s="106"/>
      <c r="H273" s="143"/>
      <c r="I273" s="143"/>
      <c r="J273" s="106"/>
      <c r="K273" s="106"/>
    </row>
    <row r="274" spans="2:11" ht="15.75">
      <c r="B274" s="107"/>
      <c r="C274" s="106"/>
      <c r="D274" s="106"/>
      <c r="E274" s="106"/>
      <c r="F274" s="106"/>
      <c r="G274" s="106"/>
      <c r="H274" s="143"/>
      <c r="I274" s="143"/>
      <c r="J274" s="106"/>
      <c r="K274" s="106"/>
    </row>
    <row r="275" spans="2:11" ht="15.75">
      <c r="B275" s="107"/>
      <c r="C275" s="106"/>
      <c r="D275" s="106"/>
      <c r="E275" s="106"/>
      <c r="F275" s="106"/>
      <c r="G275" s="106"/>
      <c r="H275" s="143"/>
      <c r="I275" s="143"/>
      <c r="J275" s="106"/>
      <c r="K275" s="106"/>
    </row>
    <row r="276" spans="2:11" ht="15.75">
      <c r="B276" s="107"/>
      <c r="C276" s="106"/>
      <c r="D276" s="106"/>
      <c r="E276" s="106"/>
      <c r="F276" s="106"/>
      <c r="G276" s="106"/>
      <c r="H276" s="143"/>
      <c r="I276" s="143"/>
      <c r="J276" s="106"/>
      <c r="K276" s="106"/>
    </row>
    <row r="277" spans="2:11" ht="15.75">
      <c r="B277" s="107"/>
      <c r="C277" s="106"/>
      <c r="D277" s="106"/>
      <c r="E277" s="106"/>
      <c r="F277" s="106"/>
      <c r="G277" s="106"/>
      <c r="H277" s="143"/>
      <c r="I277" s="143"/>
      <c r="J277" s="106"/>
      <c r="K277" s="106"/>
    </row>
    <row r="278" spans="2:11" ht="15.75">
      <c r="B278" s="107"/>
      <c r="C278" s="106"/>
      <c r="D278" s="106"/>
      <c r="E278" s="106"/>
      <c r="F278" s="106"/>
      <c r="G278" s="106"/>
      <c r="H278" s="143"/>
      <c r="I278" s="143"/>
      <c r="J278" s="106"/>
      <c r="K278" s="106"/>
    </row>
    <row r="279" spans="2:11" ht="15.75">
      <c r="B279" s="107"/>
      <c r="C279" s="106"/>
      <c r="D279" s="106"/>
      <c r="E279" s="106"/>
      <c r="F279" s="106"/>
      <c r="G279" s="106"/>
      <c r="H279" s="143"/>
      <c r="I279" s="143"/>
      <c r="J279" s="106"/>
      <c r="K279" s="106"/>
    </row>
    <row r="280" spans="2:11" ht="15.75">
      <c r="B280" s="107"/>
      <c r="C280" s="106"/>
      <c r="D280" s="106"/>
      <c r="E280" s="106"/>
      <c r="F280" s="106"/>
      <c r="G280" s="106"/>
      <c r="H280" s="143"/>
      <c r="I280" s="143"/>
      <c r="J280" s="106"/>
      <c r="K280" s="106"/>
    </row>
    <row r="281" spans="2:11" ht="15.75">
      <c r="B281" s="107"/>
      <c r="C281" s="106"/>
      <c r="D281" s="106"/>
      <c r="E281" s="106"/>
      <c r="F281" s="106"/>
      <c r="G281" s="106"/>
      <c r="H281" s="143"/>
      <c r="I281" s="143"/>
      <c r="J281" s="106"/>
      <c r="K281" s="106"/>
    </row>
    <row r="282" spans="2:11" ht="15.75">
      <c r="B282" s="107"/>
      <c r="C282" s="106"/>
      <c r="D282" s="106"/>
      <c r="E282" s="106"/>
      <c r="F282" s="106"/>
      <c r="G282" s="106"/>
      <c r="H282" s="143"/>
      <c r="I282" s="143"/>
      <c r="J282" s="106"/>
      <c r="K282" s="106"/>
    </row>
    <row r="283" spans="2:11" ht="15.75">
      <c r="B283" s="107"/>
      <c r="C283" s="106"/>
      <c r="D283" s="106"/>
      <c r="E283" s="106"/>
      <c r="F283" s="106"/>
      <c r="G283" s="106"/>
      <c r="H283" s="143"/>
      <c r="I283" s="143"/>
      <c r="J283" s="106"/>
      <c r="K283" s="106"/>
    </row>
    <row r="284" spans="2:11" ht="15.75">
      <c r="B284" s="107"/>
      <c r="C284" s="106"/>
      <c r="D284" s="106"/>
      <c r="E284" s="106"/>
      <c r="F284" s="106"/>
      <c r="G284" s="106"/>
      <c r="H284" s="143"/>
      <c r="I284" s="143"/>
      <c r="J284" s="106"/>
      <c r="K284" s="106"/>
    </row>
    <row r="285" spans="2:11" ht="15.75">
      <c r="B285" s="107"/>
      <c r="C285" s="106"/>
      <c r="D285" s="106"/>
      <c r="E285" s="106"/>
      <c r="F285" s="106"/>
      <c r="G285" s="106"/>
      <c r="H285" s="143"/>
      <c r="I285" s="143"/>
      <c r="J285" s="106"/>
      <c r="K285" s="106"/>
    </row>
    <row r="286" spans="2:11" ht="15.75">
      <c r="B286" s="107"/>
      <c r="C286" s="106"/>
      <c r="D286" s="106"/>
      <c r="E286" s="106"/>
      <c r="F286" s="106"/>
      <c r="G286" s="106"/>
      <c r="H286" s="143"/>
      <c r="I286" s="143"/>
      <c r="J286" s="106"/>
      <c r="K286" s="106"/>
    </row>
    <row r="287" spans="2:11" ht="15.75">
      <c r="B287" s="107"/>
      <c r="C287" s="106"/>
      <c r="D287" s="106"/>
      <c r="E287" s="106"/>
      <c r="F287" s="106"/>
      <c r="G287" s="106"/>
      <c r="H287" s="143"/>
      <c r="I287" s="143"/>
      <c r="J287" s="106"/>
      <c r="K287" s="106"/>
    </row>
    <row r="288" spans="2:11" ht="15.75">
      <c r="B288" s="107"/>
      <c r="C288" s="106"/>
      <c r="D288" s="106"/>
      <c r="E288" s="106"/>
      <c r="F288" s="106"/>
      <c r="G288" s="106"/>
      <c r="H288" s="143"/>
      <c r="I288" s="143"/>
      <c r="J288" s="106"/>
      <c r="K288" s="106"/>
    </row>
    <row r="289" spans="2:11" ht="15.75">
      <c r="B289" s="107"/>
      <c r="C289" s="106"/>
      <c r="D289" s="106"/>
      <c r="E289" s="106"/>
      <c r="F289" s="106"/>
      <c r="G289" s="106"/>
      <c r="H289" s="143"/>
      <c r="I289" s="143"/>
      <c r="J289" s="106"/>
      <c r="K289" s="106"/>
    </row>
    <row r="290" spans="2:11" ht="15.75">
      <c r="B290" s="107"/>
      <c r="C290" s="106"/>
      <c r="D290" s="106"/>
      <c r="E290" s="106"/>
      <c r="F290" s="106"/>
      <c r="G290" s="106"/>
      <c r="H290" s="143"/>
      <c r="I290" s="143"/>
      <c r="J290" s="106"/>
      <c r="K290" s="106"/>
    </row>
    <row r="291" spans="2:11" ht="15.75">
      <c r="B291" s="107"/>
      <c r="C291" s="106"/>
      <c r="D291" s="106"/>
      <c r="E291" s="106"/>
      <c r="F291" s="106"/>
      <c r="G291" s="106"/>
      <c r="H291" s="143"/>
      <c r="I291" s="143"/>
      <c r="J291" s="106"/>
      <c r="K291" s="106"/>
    </row>
    <row r="292" spans="2:11" ht="15.75">
      <c r="B292" s="107"/>
      <c r="C292" s="106"/>
      <c r="D292" s="106"/>
      <c r="E292" s="106"/>
      <c r="F292" s="106"/>
      <c r="G292" s="106"/>
      <c r="H292" s="143"/>
      <c r="I292" s="143"/>
      <c r="J292" s="106"/>
      <c r="K292" s="106"/>
    </row>
    <row r="293" spans="2:11" ht="15.75">
      <c r="B293" s="107"/>
      <c r="C293" s="106"/>
      <c r="D293" s="106"/>
      <c r="E293" s="106"/>
      <c r="F293" s="106"/>
      <c r="G293" s="106"/>
      <c r="H293" s="143"/>
      <c r="I293" s="143"/>
      <c r="J293" s="106"/>
      <c r="K293" s="106"/>
    </row>
    <row r="294" spans="2:11" ht="15.75">
      <c r="B294" s="107"/>
      <c r="C294" s="106"/>
      <c r="D294" s="106"/>
      <c r="E294" s="106"/>
      <c r="F294" s="106"/>
      <c r="G294" s="106"/>
      <c r="H294" s="143"/>
      <c r="I294" s="143"/>
      <c r="J294" s="106"/>
      <c r="K294" s="106"/>
    </row>
    <row r="295" spans="2:11" ht="15.75">
      <c r="B295" s="107"/>
      <c r="C295" s="106"/>
      <c r="D295" s="106"/>
      <c r="E295" s="106"/>
      <c r="F295" s="106"/>
      <c r="G295" s="106"/>
      <c r="H295" s="143"/>
      <c r="I295" s="143"/>
      <c r="J295" s="106"/>
      <c r="K295" s="106"/>
    </row>
    <row r="296" spans="2:11" ht="15.75">
      <c r="B296" s="107"/>
      <c r="C296" s="106"/>
      <c r="D296" s="106"/>
      <c r="E296" s="106"/>
      <c r="F296" s="106"/>
      <c r="G296" s="106"/>
      <c r="H296" s="143"/>
      <c r="I296" s="143"/>
      <c r="J296" s="106"/>
      <c r="K296" s="106"/>
    </row>
    <row r="297" spans="2:11" ht="15.75">
      <c r="B297" s="107"/>
      <c r="C297" s="106"/>
      <c r="D297" s="106"/>
      <c r="E297" s="106"/>
      <c r="F297" s="106"/>
      <c r="G297" s="106"/>
      <c r="H297" s="143"/>
      <c r="I297" s="143"/>
      <c r="J297" s="106"/>
      <c r="K297" s="106"/>
    </row>
    <row r="298" spans="2:11" ht="15.75">
      <c r="B298" s="107"/>
      <c r="C298" s="106"/>
      <c r="D298" s="106"/>
      <c r="E298" s="106"/>
      <c r="F298" s="106"/>
      <c r="G298" s="106"/>
      <c r="H298" s="143"/>
      <c r="I298" s="143"/>
      <c r="J298" s="106"/>
      <c r="K298" s="106"/>
    </row>
    <row r="299" spans="2:11" ht="15.75">
      <c r="B299" s="107"/>
      <c r="C299" s="106"/>
      <c r="D299" s="106"/>
      <c r="E299" s="106"/>
      <c r="F299" s="106"/>
      <c r="G299" s="106"/>
      <c r="H299" s="143"/>
      <c r="I299" s="143"/>
      <c r="J299" s="106"/>
      <c r="K299" s="106"/>
    </row>
    <row r="300" spans="2:11" ht="15.75">
      <c r="B300" s="107"/>
      <c r="C300" s="106"/>
      <c r="D300" s="106"/>
      <c r="E300" s="106"/>
      <c r="F300" s="106"/>
      <c r="G300" s="106"/>
      <c r="H300" s="143"/>
      <c r="I300" s="143"/>
      <c r="J300" s="106"/>
      <c r="K300" s="106"/>
    </row>
    <row r="301" spans="2:11" ht="15.75">
      <c r="B301" s="107"/>
      <c r="C301" s="106"/>
      <c r="D301" s="106"/>
      <c r="E301" s="106"/>
      <c r="F301" s="106"/>
      <c r="G301" s="106"/>
      <c r="H301" s="143"/>
      <c r="I301" s="143"/>
      <c r="J301" s="106"/>
      <c r="K301" s="106"/>
    </row>
    <row r="302" spans="2:11" ht="15.75">
      <c r="B302" s="107"/>
      <c r="C302" s="106"/>
      <c r="D302" s="106"/>
      <c r="E302" s="106"/>
      <c r="F302" s="106"/>
      <c r="G302" s="106"/>
      <c r="H302" s="143"/>
      <c r="I302" s="143"/>
      <c r="J302" s="106"/>
      <c r="K302" s="106"/>
    </row>
    <row r="303" spans="2:11" ht="15.75">
      <c r="B303" s="107"/>
      <c r="C303" s="106"/>
      <c r="D303" s="106"/>
      <c r="E303" s="106"/>
      <c r="F303" s="106"/>
      <c r="G303" s="106"/>
      <c r="H303" s="143"/>
      <c r="I303" s="143"/>
      <c r="J303" s="106"/>
      <c r="K303" s="106"/>
    </row>
    <row r="304" spans="2:11" ht="15.75">
      <c r="B304" s="107"/>
      <c r="C304" s="106"/>
      <c r="D304" s="106"/>
      <c r="E304" s="106"/>
      <c r="F304" s="106"/>
      <c r="G304" s="106"/>
      <c r="H304" s="143"/>
      <c r="I304" s="143"/>
      <c r="J304" s="106"/>
      <c r="K304" s="106"/>
    </row>
    <row r="305" spans="2:11" ht="15.75">
      <c r="B305" s="107"/>
      <c r="C305" s="106"/>
      <c r="D305" s="106"/>
      <c r="E305" s="106"/>
      <c r="F305" s="106"/>
      <c r="G305" s="106"/>
      <c r="H305" s="143"/>
      <c r="I305" s="143"/>
      <c r="J305" s="106"/>
      <c r="K305" s="106"/>
    </row>
    <row r="306" spans="2:11" ht="15.75">
      <c r="B306" s="107"/>
      <c r="C306" s="106"/>
      <c r="D306" s="106"/>
      <c r="E306" s="106"/>
      <c r="F306" s="106"/>
      <c r="G306" s="106"/>
      <c r="H306" s="143"/>
      <c r="I306" s="143"/>
      <c r="J306" s="106"/>
      <c r="K306" s="106"/>
    </row>
    <row r="307" spans="2:11" ht="15.75">
      <c r="B307" s="107"/>
      <c r="C307" s="106"/>
      <c r="D307" s="106"/>
      <c r="E307" s="106"/>
      <c r="F307" s="106"/>
      <c r="G307" s="106"/>
      <c r="H307" s="143"/>
      <c r="I307" s="143"/>
      <c r="J307" s="106"/>
      <c r="K307" s="106"/>
    </row>
    <row r="308" spans="2:11" ht="15.75">
      <c r="B308" s="107"/>
      <c r="C308" s="106"/>
      <c r="D308" s="106"/>
      <c r="E308" s="106"/>
      <c r="F308" s="106"/>
      <c r="G308" s="106"/>
      <c r="H308" s="143"/>
      <c r="I308" s="143"/>
      <c r="J308" s="106"/>
      <c r="K308" s="106"/>
    </row>
    <row r="309" spans="2:11" ht="15.75">
      <c r="B309" s="107"/>
      <c r="C309" s="106"/>
      <c r="D309" s="106"/>
      <c r="E309" s="106"/>
      <c r="F309" s="106"/>
      <c r="G309" s="106"/>
      <c r="H309" s="143"/>
      <c r="I309" s="143"/>
      <c r="J309" s="106"/>
      <c r="K309" s="106"/>
    </row>
    <row r="310" spans="2:11" ht="15.75">
      <c r="B310" s="107"/>
      <c r="C310" s="106"/>
      <c r="D310" s="106"/>
      <c r="E310" s="106"/>
      <c r="F310" s="106"/>
      <c r="G310" s="106"/>
      <c r="H310" s="143"/>
      <c r="I310" s="143"/>
      <c r="J310" s="106"/>
      <c r="K310" s="106"/>
    </row>
    <row r="311" spans="2:11" ht="15.75">
      <c r="B311" s="107"/>
      <c r="C311" s="106"/>
      <c r="D311" s="106"/>
      <c r="E311" s="106"/>
      <c r="F311" s="106"/>
      <c r="G311" s="106"/>
      <c r="H311" s="143"/>
      <c r="I311" s="143"/>
      <c r="J311" s="106"/>
      <c r="K311" s="106"/>
    </row>
    <row r="312" spans="2:11" ht="15.75">
      <c r="B312" s="107"/>
      <c r="C312" s="106"/>
      <c r="D312" s="106"/>
      <c r="E312" s="106"/>
      <c r="F312" s="106"/>
      <c r="G312" s="106"/>
      <c r="H312" s="143"/>
      <c r="I312" s="143"/>
      <c r="J312" s="106"/>
      <c r="K312" s="106"/>
    </row>
    <row r="313" spans="2:11" ht="15.75">
      <c r="B313" s="107"/>
      <c r="C313" s="106"/>
      <c r="D313" s="106"/>
      <c r="E313" s="106"/>
      <c r="F313" s="106"/>
      <c r="G313" s="106"/>
      <c r="H313" s="143"/>
      <c r="I313" s="143"/>
      <c r="J313" s="106"/>
      <c r="K313" s="106"/>
    </row>
    <row r="314" spans="2:11" ht="15.75">
      <c r="B314" s="107"/>
      <c r="C314" s="106"/>
      <c r="D314" s="106"/>
      <c r="E314" s="106"/>
      <c r="F314" s="106"/>
      <c r="G314" s="106"/>
      <c r="H314" s="143"/>
      <c r="I314" s="143"/>
      <c r="J314" s="106"/>
      <c r="K314" s="106"/>
    </row>
    <row r="315" spans="2:11" ht="15.75">
      <c r="B315" s="107"/>
      <c r="C315" s="106"/>
      <c r="D315" s="106"/>
      <c r="E315" s="106"/>
      <c r="F315" s="106"/>
      <c r="G315" s="106"/>
      <c r="H315" s="143"/>
      <c r="I315" s="143"/>
      <c r="J315" s="106"/>
      <c r="K315" s="106"/>
    </row>
    <row r="316" spans="2:11" ht="15.75">
      <c r="B316" s="107"/>
      <c r="C316" s="106"/>
      <c r="D316" s="106"/>
      <c r="E316" s="106"/>
      <c r="F316" s="106"/>
      <c r="G316" s="106"/>
      <c r="H316" s="143"/>
      <c r="I316" s="143"/>
      <c r="J316" s="106"/>
      <c r="K316" s="106"/>
    </row>
    <row r="317" spans="2:11" ht="15.75">
      <c r="B317" s="107"/>
      <c r="C317" s="106"/>
      <c r="D317" s="106"/>
      <c r="E317" s="106"/>
      <c r="F317" s="106"/>
      <c r="G317" s="106"/>
      <c r="H317" s="143"/>
      <c r="I317" s="143"/>
      <c r="J317" s="106"/>
      <c r="K317" s="106"/>
    </row>
    <row r="318" spans="2:11" ht="15.75">
      <c r="B318" s="107"/>
      <c r="C318" s="106"/>
      <c r="D318" s="106"/>
      <c r="E318" s="106"/>
      <c r="F318" s="106"/>
      <c r="G318" s="106"/>
      <c r="H318" s="143"/>
      <c r="I318" s="143"/>
      <c r="J318" s="106"/>
      <c r="K318" s="106"/>
    </row>
    <row r="319" spans="2:11" ht="15.75">
      <c r="B319" s="107"/>
      <c r="C319" s="106"/>
      <c r="D319" s="106"/>
      <c r="E319" s="106"/>
      <c r="F319" s="106"/>
      <c r="G319" s="106"/>
      <c r="H319" s="143"/>
      <c r="I319" s="143"/>
      <c r="J319" s="106"/>
      <c r="K319" s="106"/>
    </row>
    <row r="320" spans="2:11" ht="15.75">
      <c r="B320" s="107"/>
      <c r="C320" s="106"/>
      <c r="D320" s="106"/>
      <c r="E320" s="106"/>
      <c r="F320" s="106"/>
      <c r="G320" s="106"/>
      <c r="H320" s="143"/>
      <c r="I320" s="143"/>
      <c r="J320" s="106"/>
      <c r="K320" s="106"/>
    </row>
    <row r="321" spans="2:11" ht="15.75">
      <c r="B321" s="107"/>
      <c r="C321" s="106"/>
      <c r="D321" s="106"/>
      <c r="E321" s="106"/>
      <c r="F321" s="106"/>
      <c r="G321" s="106"/>
      <c r="H321" s="143"/>
      <c r="I321" s="143"/>
      <c r="J321" s="106"/>
      <c r="K321" s="106"/>
    </row>
    <row r="322" spans="2:11" ht="15.75">
      <c r="B322" s="107"/>
      <c r="C322" s="106"/>
      <c r="D322" s="106"/>
      <c r="E322" s="106"/>
      <c r="F322" s="106"/>
      <c r="G322" s="106"/>
      <c r="H322" s="143"/>
      <c r="I322" s="143"/>
      <c r="J322" s="106"/>
      <c r="K322" s="106"/>
    </row>
    <row r="323" spans="2:11" ht="15.75">
      <c r="B323" s="107"/>
      <c r="C323" s="106"/>
      <c r="D323" s="106"/>
      <c r="E323" s="106"/>
      <c r="F323" s="106"/>
      <c r="G323" s="106"/>
      <c r="H323" s="143"/>
      <c r="I323" s="143"/>
      <c r="J323" s="106"/>
      <c r="K323" s="106"/>
    </row>
    <row r="324" spans="2:11" ht="15.75">
      <c r="B324" s="107"/>
      <c r="C324" s="106"/>
      <c r="D324" s="106"/>
      <c r="E324" s="106"/>
      <c r="F324" s="106"/>
      <c r="G324" s="106"/>
      <c r="H324" s="143"/>
      <c r="I324" s="143"/>
      <c r="J324" s="106"/>
      <c r="K324" s="106"/>
    </row>
    <row r="325" spans="2:11" ht="15.75">
      <c r="B325" s="107"/>
      <c r="C325" s="106"/>
      <c r="D325" s="106"/>
      <c r="E325" s="106"/>
      <c r="F325" s="106"/>
      <c r="G325" s="106"/>
      <c r="H325" s="143"/>
      <c r="I325" s="143"/>
      <c r="J325" s="106"/>
      <c r="K325" s="106"/>
    </row>
    <row r="326" spans="2:11" ht="15.75">
      <c r="B326" s="107"/>
      <c r="J326" s="106"/>
      <c r="K326" s="106"/>
    </row>
    <row r="327" spans="2:11" ht="15.75">
      <c r="B327" s="107"/>
      <c r="J327" s="106"/>
      <c r="K327" s="106"/>
    </row>
    <row r="328" spans="2:11" ht="15.75">
      <c r="B328" s="107"/>
      <c r="J328" s="106"/>
      <c r="K328" s="106"/>
    </row>
    <row r="329" spans="2:11" ht="15.75">
      <c r="B329" s="107"/>
      <c r="J329" s="106"/>
      <c r="K329" s="106"/>
    </row>
    <row r="330" spans="2:11" ht="15.75">
      <c r="B330" s="107"/>
      <c r="J330" s="106"/>
      <c r="K330" s="106"/>
    </row>
    <row r="331" spans="2:11" ht="15.75">
      <c r="B331" s="107"/>
      <c r="J331" s="106"/>
      <c r="K331" s="106"/>
    </row>
    <row r="332" spans="2:11" ht="15.75">
      <c r="B332" s="107"/>
      <c r="J332" s="106"/>
      <c r="K332" s="106"/>
    </row>
  </sheetData>
  <sheetProtection/>
  <mergeCells count="16">
    <mergeCell ref="L5:L8"/>
    <mergeCell ref="E7:E8"/>
    <mergeCell ref="K1:L1"/>
    <mergeCell ref="A2:L2"/>
    <mergeCell ref="K4:L4"/>
    <mergeCell ref="A5:A8"/>
    <mergeCell ref="B5:B8"/>
    <mergeCell ref="E5:F6"/>
    <mergeCell ref="G5:G8"/>
    <mergeCell ref="A3:L3"/>
    <mergeCell ref="H5:I5"/>
    <mergeCell ref="J5:J8"/>
    <mergeCell ref="K5:K8"/>
    <mergeCell ref="H6:H8"/>
    <mergeCell ref="I6:I8"/>
    <mergeCell ref="F7:F8"/>
  </mergeCells>
  <printOptions/>
  <pageMargins left="0.5118110236220472" right="0" top="0.5118110236220472" bottom="0.5118110236220472" header="0.31496062992125984" footer="0.31496062992125984"/>
  <pageSetup horizontalDpi="600" verticalDpi="600" orientation="landscape" paperSize="9" scale="90" r:id="rId1"/>
  <headerFooter>
    <oddFooter>&amp;CPage &amp;P</oddFooter>
  </headerFooter>
</worksheet>
</file>

<file path=xl/worksheets/sheet2.xml><?xml version="1.0" encoding="utf-8"?>
<worksheet xmlns="http://schemas.openxmlformats.org/spreadsheetml/2006/main" xmlns:r="http://schemas.openxmlformats.org/officeDocument/2006/relationships">
  <dimension ref="A1:C37"/>
  <sheetViews>
    <sheetView zoomScalePageLayoutView="0" workbookViewId="0" topLeftCell="A19">
      <selection activeCell="C32" sqref="C32"/>
    </sheetView>
  </sheetViews>
  <sheetFormatPr defaultColWidth="8.796875" defaultRowHeight="14.25"/>
  <cols>
    <col min="1" max="1" width="7" style="1" customWidth="1"/>
    <col min="2" max="2" width="66.5" style="1" customWidth="1"/>
    <col min="3" max="3" width="19.8984375" style="1" customWidth="1"/>
    <col min="4" max="16384" width="9" style="1" customWidth="1"/>
  </cols>
  <sheetData>
    <row r="1" ht="15.75">
      <c r="C1" s="271" t="s">
        <v>340</v>
      </c>
    </row>
    <row r="2" spans="1:3" ht="21" customHeight="1">
      <c r="A2" s="300" t="s">
        <v>46</v>
      </c>
      <c r="B2" s="300"/>
      <c r="C2" s="300"/>
    </row>
    <row r="3" spans="1:3" ht="21.75" customHeight="1">
      <c r="A3" s="303" t="s">
        <v>359</v>
      </c>
      <c r="B3" s="303"/>
      <c r="C3" s="303"/>
    </row>
    <row r="4" spans="1:3" ht="35.25" customHeight="1">
      <c r="A4" s="304" t="s">
        <v>360</v>
      </c>
      <c r="B4" s="304"/>
      <c r="C4" s="304"/>
    </row>
    <row r="6" spans="1:3" ht="18.75">
      <c r="A6" s="3"/>
      <c r="B6" s="3"/>
      <c r="C6" s="246" t="s">
        <v>40</v>
      </c>
    </row>
    <row r="7" spans="1:3" ht="24" customHeight="1">
      <c r="A7" s="298" t="s">
        <v>0</v>
      </c>
      <c r="B7" s="298" t="s">
        <v>30</v>
      </c>
      <c r="C7" s="298" t="s">
        <v>361</v>
      </c>
    </row>
    <row r="8" spans="1:3" ht="15">
      <c r="A8" s="299"/>
      <c r="B8" s="299"/>
      <c r="C8" s="299"/>
    </row>
    <row r="9" spans="1:3" ht="18" customHeight="1">
      <c r="A9" s="17" t="s">
        <v>1</v>
      </c>
      <c r="B9" s="17" t="s">
        <v>2</v>
      </c>
      <c r="C9" s="10">
        <v>3</v>
      </c>
    </row>
    <row r="10" spans="1:3" ht="24" customHeight="1">
      <c r="A10" s="20" t="s">
        <v>1</v>
      </c>
      <c r="B10" s="21" t="s">
        <v>14</v>
      </c>
      <c r="C10" s="272"/>
    </row>
    <row r="11" spans="1:3" ht="18" customHeight="1">
      <c r="A11" s="11" t="s">
        <v>25</v>
      </c>
      <c r="B11" s="12" t="s">
        <v>47</v>
      </c>
      <c r="C11" s="34">
        <f>C12+C13+C16+C17</f>
        <v>524639200</v>
      </c>
    </row>
    <row r="12" spans="1:3" ht="18" customHeight="1">
      <c r="A12" s="13">
        <v>1</v>
      </c>
      <c r="B12" s="14" t="s">
        <v>148</v>
      </c>
      <c r="C12" s="35">
        <v>66792200</v>
      </c>
    </row>
    <row r="13" spans="1:3" ht="18" customHeight="1">
      <c r="A13" s="13">
        <v>2</v>
      </c>
      <c r="B13" s="14" t="s">
        <v>39</v>
      </c>
      <c r="C13" s="35">
        <f>C14+C15</f>
        <v>457847000</v>
      </c>
    </row>
    <row r="14" spans="1:3" ht="18" customHeight="1">
      <c r="A14" s="22" t="s">
        <v>27</v>
      </c>
      <c r="B14" s="23" t="s">
        <v>4</v>
      </c>
      <c r="C14" s="36">
        <v>448015000</v>
      </c>
    </row>
    <row r="15" spans="1:3" ht="18" customHeight="1">
      <c r="A15" s="22" t="s">
        <v>27</v>
      </c>
      <c r="B15" s="23" t="s">
        <v>5</v>
      </c>
      <c r="C15" s="36">
        <v>9832000</v>
      </c>
    </row>
    <row r="16" spans="1:3" ht="18" customHeight="1">
      <c r="A16" s="13">
        <v>3</v>
      </c>
      <c r="B16" s="14" t="s">
        <v>6</v>
      </c>
      <c r="C16" s="124"/>
    </row>
    <row r="17" spans="1:3" ht="19.5" customHeight="1">
      <c r="A17" s="13">
        <v>4</v>
      </c>
      <c r="B17" s="14" t="s">
        <v>147</v>
      </c>
      <c r="C17" s="124"/>
    </row>
    <row r="18" spans="1:3" ht="18" customHeight="1">
      <c r="A18" s="11" t="s">
        <v>26</v>
      </c>
      <c r="B18" s="12" t="s">
        <v>10</v>
      </c>
      <c r="C18" s="34">
        <f>C19+C20</f>
        <v>524639200</v>
      </c>
    </row>
    <row r="19" spans="1:3" ht="18.75" customHeight="1">
      <c r="A19" s="27">
        <v>1</v>
      </c>
      <c r="B19" s="56" t="s">
        <v>15</v>
      </c>
      <c r="C19" s="72">
        <v>451258638</v>
      </c>
    </row>
    <row r="20" spans="1:3" ht="18" customHeight="1">
      <c r="A20" s="13">
        <v>2</v>
      </c>
      <c r="B20" s="14" t="s">
        <v>11</v>
      </c>
      <c r="C20" s="70">
        <f>C21+C22</f>
        <v>73380562</v>
      </c>
    </row>
    <row r="21" spans="1:3" ht="18" customHeight="1">
      <c r="A21" s="22" t="s">
        <v>27</v>
      </c>
      <c r="B21" s="23" t="s">
        <v>12</v>
      </c>
      <c r="C21" s="69">
        <v>68193890</v>
      </c>
    </row>
    <row r="22" spans="1:3" ht="18" customHeight="1">
      <c r="A22" s="22" t="s">
        <v>27</v>
      </c>
      <c r="B22" s="23" t="s">
        <v>13</v>
      </c>
      <c r="C22" s="69">
        <v>5186672</v>
      </c>
    </row>
    <row r="23" spans="1:3" ht="24" customHeight="1">
      <c r="A23" s="11" t="s">
        <v>2</v>
      </c>
      <c r="B23" s="12" t="s">
        <v>16</v>
      </c>
      <c r="C23" s="35"/>
    </row>
    <row r="24" spans="1:3" ht="18" customHeight="1">
      <c r="A24" s="11" t="s">
        <v>25</v>
      </c>
      <c r="B24" s="12" t="s">
        <v>47</v>
      </c>
      <c r="C24" s="34">
        <f>C25+C26+C29+C30</f>
        <v>107736362</v>
      </c>
    </row>
    <row r="25" spans="1:3" ht="18" customHeight="1">
      <c r="A25" s="13">
        <v>1</v>
      </c>
      <c r="B25" s="14" t="s">
        <v>148</v>
      </c>
      <c r="C25" s="35">
        <v>34355800</v>
      </c>
    </row>
    <row r="26" spans="1:3" ht="18" customHeight="1">
      <c r="A26" s="13">
        <v>2</v>
      </c>
      <c r="B26" s="14" t="s">
        <v>39</v>
      </c>
      <c r="C26" s="35">
        <f>C27+C28</f>
        <v>73380562</v>
      </c>
    </row>
    <row r="27" spans="1:3" ht="18" customHeight="1">
      <c r="A27" s="22" t="s">
        <v>27</v>
      </c>
      <c r="B27" s="23" t="s">
        <v>4</v>
      </c>
      <c r="C27" s="69">
        <f>C21</f>
        <v>68193890</v>
      </c>
    </row>
    <row r="28" spans="1:3" ht="18" customHeight="1">
      <c r="A28" s="22" t="s">
        <v>27</v>
      </c>
      <c r="B28" s="23" t="s">
        <v>5</v>
      </c>
      <c r="C28" s="69">
        <f>C22</f>
        <v>5186672</v>
      </c>
    </row>
    <row r="29" spans="1:3" ht="18" customHeight="1">
      <c r="A29" s="13">
        <v>3</v>
      </c>
      <c r="B29" s="14" t="s">
        <v>6</v>
      </c>
      <c r="C29" s="70"/>
    </row>
    <row r="30" spans="1:3" ht="18" customHeight="1">
      <c r="A30" s="13">
        <v>4</v>
      </c>
      <c r="B30" s="14" t="s">
        <v>147</v>
      </c>
      <c r="C30" s="70"/>
    </row>
    <row r="31" spans="1:3" ht="18" customHeight="1">
      <c r="A31" s="11" t="s">
        <v>26</v>
      </c>
      <c r="B31" s="12" t="s">
        <v>48</v>
      </c>
      <c r="C31" s="71">
        <v>107736362</v>
      </c>
    </row>
    <row r="32" spans="1:3" ht="10.5" customHeight="1">
      <c r="A32" s="18"/>
      <c r="B32" s="19"/>
      <c r="C32" s="33"/>
    </row>
    <row r="33" spans="1:3" ht="18" customHeight="1">
      <c r="A33" s="301"/>
      <c r="B33" s="301"/>
      <c r="C33" s="301"/>
    </row>
    <row r="34" spans="1:3" ht="13.5" customHeight="1">
      <c r="A34" s="302"/>
      <c r="B34" s="302"/>
      <c r="C34" s="302"/>
    </row>
    <row r="35" spans="1:3" ht="18" customHeight="1">
      <c r="A35" s="4"/>
      <c r="B35" s="25"/>
      <c r="C35" s="247"/>
    </row>
    <row r="36" spans="1:3" ht="21.75" customHeight="1">
      <c r="A36" s="4"/>
      <c r="B36" s="9"/>
      <c r="C36" s="64"/>
    </row>
    <row r="37" spans="1:3" ht="18" customHeight="1">
      <c r="A37" s="9"/>
      <c r="B37" s="9"/>
      <c r="C37" s="64"/>
    </row>
  </sheetData>
  <sheetProtection/>
  <mergeCells count="8">
    <mergeCell ref="B7:B8"/>
    <mergeCell ref="C7:C8"/>
    <mergeCell ref="A2:C2"/>
    <mergeCell ref="A7:A8"/>
    <mergeCell ref="A33:C33"/>
    <mergeCell ref="A34:C34"/>
    <mergeCell ref="A3:C3"/>
    <mergeCell ref="A4:C4"/>
  </mergeCells>
  <printOptions/>
  <pageMargins left="0.62" right="0.25" top="0.5" bottom="0.25" header="0.25" footer="0.36"/>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31">
      <selection activeCell="C32" sqref="C32"/>
    </sheetView>
  </sheetViews>
  <sheetFormatPr defaultColWidth="8.796875" defaultRowHeight="14.25"/>
  <cols>
    <col min="1" max="1" width="5.09765625" style="152" customWidth="1"/>
    <col min="2" max="2" width="53.19921875" style="152" customWidth="1"/>
    <col min="3" max="3" width="14.69921875" style="152" customWidth="1"/>
    <col min="4" max="4" width="13" style="152" customWidth="1"/>
    <col min="5" max="16384" width="9" style="152" customWidth="1"/>
  </cols>
  <sheetData>
    <row r="1" spans="1:4" ht="15.75" customHeight="1">
      <c r="A1" s="273" t="s">
        <v>342</v>
      </c>
      <c r="B1" s="150"/>
      <c r="C1" s="151"/>
      <c r="D1" s="274" t="s">
        <v>344</v>
      </c>
    </row>
    <row r="2" spans="1:4" ht="15" customHeight="1">
      <c r="A2" s="275" t="s">
        <v>343</v>
      </c>
      <c r="B2" s="150"/>
      <c r="C2" s="151"/>
      <c r="D2" s="248"/>
    </row>
    <row r="3" spans="1:4" ht="15" customHeight="1">
      <c r="A3" s="273"/>
      <c r="B3" s="150"/>
      <c r="C3" s="151"/>
      <c r="D3" s="248"/>
    </row>
    <row r="4" spans="1:4" ht="21" customHeight="1">
      <c r="A4" s="310" t="s">
        <v>362</v>
      </c>
      <c r="B4" s="310"/>
      <c r="C4" s="310"/>
      <c r="D4" s="310"/>
    </row>
    <row r="5" spans="1:4" ht="36" customHeight="1">
      <c r="A5" s="311" t="s">
        <v>363</v>
      </c>
      <c r="B5" s="311"/>
      <c r="C5" s="311"/>
      <c r="D5" s="311"/>
    </row>
    <row r="6" spans="1:4" ht="14.25" customHeight="1" hidden="1">
      <c r="A6" s="154"/>
      <c r="B6" s="154"/>
      <c r="C6" s="151"/>
      <c r="D6" s="151"/>
    </row>
    <row r="7" spans="1:4" ht="19.5" customHeight="1">
      <c r="A7" s="155"/>
      <c r="B7" s="155"/>
      <c r="C7" s="153"/>
      <c r="D7" s="153"/>
    </row>
    <row r="8" spans="1:4" ht="18.75" customHeight="1">
      <c r="A8" s="307" t="s">
        <v>37</v>
      </c>
      <c r="B8" s="156"/>
      <c r="C8" s="312" t="s">
        <v>361</v>
      </c>
      <c r="D8" s="313"/>
    </row>
    <row r="9" spans="1:4" ht="18.75" customHeight="1">
      <c r="A9" s="308"/>
      <c r="B9" s="158" t="s">
        <v>30</v>
      </c>
      <c r="C9" s="157" t="s">
        <v>244</v>
      </c>
      <c r="D9" s="305" t="s">
        <v>341</v>
      </c>
    </row>
    <row r="10" spans="1:4" ht="18.75" customHeight="1">
      <c r="A10" s="309"/>
      <c r="B10" s="158"/>
      <c r="C10" s="159" t="s">
        <v>245</v>
      </c>
      <c r="D10" s="306"/>
    </row>
    <row r="11" spans="1:5" s="163" customFormat="1" ht="17.25" customHeight="1">
      <c r="A11" s="160" t="s">
        <v>1</v>
      </c>
      <c r="B11" s="161" t="s">
        <v>2</v>
      </c>
      <c r="C11" s="276"/>
      <c r="D11" s="276"/>
      <c r="E11" s="162"/>
    </row>
    <row r="12" spans="1:6" ht="15.75">
      <c r="A12" s="157"/>
      <c r="B12" s="164" t="s">
        <v>246</v>
      </c>
      <c r="C12" s="165">
        <f>C13+C35+C36+C37</f>
        <v>110748000</v>
      </c>
      <c r="D12" s="165">
        <f>D13+D35+D36+D37</f>
        <v>101148000</v>
      </c>
      <c r="E12" s="166"/>
      <c r="F12" s="167"/>
    </row>
    <row r="13" spans="1:4" ht="15.75">
      <c r="A13" s="157" t="s">
        <v>25</v>
      </c>
      <c r="B13" s="164" t="s">
        <v>247</v>
      </c>
      <c r="C13" s="165">
        <f>C15+C17+C22+C24+C25+C27+C28+C29+C32+C33+C34+C23</f>
        <v>105500000</v>
      </c>
      <c r="D13" s="165">
        <f>D15+D17+D22+D24+D25+D27+D28+D29+D32+D33+D34+D23</f>
        <v>95900000</v>
      </c>
    </row>
    <row r="14" spans="1:4" ht="15.75">
      <c r="A14" s="168">
        <v>1</v>
      </c>
      <c r="B14" s="169" t="s">
        <v>248</v>
      </c>
      <c r="C14" s="170"/>
      <c r="D14" s="170"/>
    </row>
    <row r="15" spans="1:4" ht="15.75">
      <c r="A15" s="168">
        <f>A14+1</f>
        <v>2</v>
      </c>
      <c r="B15" s="169" t="s">
        <v>249</v>
      </c>
      <c r="C15" s="171"/>
      <c r="D15" s="171"/>
    </row>
    <row r="16" spans="1:4" ht="15.75">
      <c r="A16" s="168">
        <f>A15+1</f>
        <v>3</v>
      </c>
      <c r="B16" s="169" t="s">
        <v>250</v>
      </c>
      <c r="C16" s="171"/>
      <c r="D16" s="171"/>
    </row>
    <row r="17" spans="1:4" ht="15.75">
      <c r="A17" s="168">
        <v>4</v>
      </c>
      <c r="B17" s="169" t="s">
        <v>251</v>
      </c>
      <c r="C17" s="171">
        <f>SUM(C18:C21)</f>
        <v>26000000</v>
      </c>
      <c r="D17" s="171">
        <f>SUM(D18:D21)</f>
        <v>26000000</v>
      </c>
    </row>
    <row r="18" spans="1:4" ht="15.75">
      <c r="A18" s="168"/>
      <c r="B18" s="169" t="s">
        <v>252</v>
      </c>
      <c r="C18" s="171">
        <v>14785000</v>
      </c>
      <c r="D18" s="171">
        <f>C18</f>
        <v>14785000</v>
      </c>
    </row>
    <row r="19" spans="1:4" ht="15.75">
      <c r="A19" s="168"/>
      <c r="B19" s="169" t="s">
        <v>253</v>
      </c>
      <c r="C19" s="171">
        <v>500000</v>
      </c>
      <c r="D19" s="171">
        <f>C19</f>
        <v>500000</v>
      </c>
    </row>
    <row r="20" spans="1:4" ht="15.75">
      <c r="A20" s="168"/>
      <c r="B20" s="169" t="s">
        <v>254</v>
      </c>
      <c r="C20" s="171">
        <v>10215000</v>
      </c>
      <c r="D20" s="171">
        <f>C20</f>
        <v>10215000</v>
      </c>
    </row>
    <row r="21" spans="1:4" ht="15.75">
      <c r="A21" s="168"/>
      <c r="B21" s="172" t="s">
        <v>255</v>
      </c>
      <c r="C21" s="171">
        <v>500000</v>
      </c>
      <c r="D21" s="171">
        <f>C21</f>
        <v>500000</v>
      </c>
    </row>
    <row r="22" spans="1:4" ht="15.75">
      <c r="A22" s="168">
        <f>A17+1</f>
        <v>5</v>
      </c>
      <c r="B22" s="169" t="s">
        <v>151</v>
      </c>
      <c r="C22" s="171">
        <v>4700000</v>
      </c>
      <c r="D22" s="171">
        <f>C22</f>
        <v>4700000</v>
      </c>
    </row>
    <row r="23" spans="1:4" ht="15.75">
      <c r="A23" s="168">
        <f>A22+1</f>
        <v>6</v>
      </c>
      <c r="B23" s="169" t="s">
        <v>256</v>
      </c>
      <c r="C23" s="171">
        <v>0</v>
      </c>
      <c r="D23" s="171">
        <v>0</v>
      </c>
    </row>
    <row r="24" spans="1:4" ht="15.75">
      <c r="A24" s="168">
        <f>A23+1</f>
        <v>7</v>
      </c>
      <c r="B24" s="169" t="s">
        <v>31</v>
      </c>
      <c r="C24" s="171">
        <v>16000000</v>
      </c>
      <c r="D24" s="171">
        <f>C24</f>
        <v>16000000</v>
      </c>
    </row>
    <row r="25" spans="1:4" ht="15.75">
      <c r="A25" s="168">
        <f>A24+1</f>
        <v>8</v>
      </c>
      <c r="B25" s="169" t="s">
        <v>257</v>
      </c>
      <c r="C25" s="171">
        <v>6300000</v>
      </c>
      <c r="D25" s="171">
        <f>C25</f>
        <v>6300000</v>
      </c>
    </row>
    <row r="26" spans="1:4" ht="15.75">
      <c r="A26" s="168">
        <f>A25+1</f>
        <v>9</v>
      </c>
      <c r="B26" s="169" t="s">
        <v>258</v>
      </c>
      <c r="C26" s="171"/>
      <c r="D26" s="171"/>
    </row>
    <row r="27" spans="1:4" ht="15.75">
      <c r="A27" s="168">
        <f aca="true" t="shared" si="0" ref="A27:A34">A26+1</f>
        <v>10</v>
      </c>
      <c r="B27" s="169" t="s">
        <v>259</v>
      </c>
      <c r="C27" s="171">
        <v>0</v>
      </c>
      <c r="D27" s="171">
        <v>0</v>
      </c>
    </row>
    <row r="28" spans="1:4" ht="15.75">
      <c r="A28" s="168">
        <f t="shared" si="0"/>
        <v>11</v>
      </c>
      <c r="B28" s="169" t="s">
        <v>260</v>
      </c>
      <c r="C28" s="171">
        <v>300000</v>
      </c>
      <c r="D28" s="171">
        <v>150000</v>
      </c>
    </row>
    <row r="29" spans="1:4" ht="15.75">
      <c r="A29" s="168">
        <f t="shared" si="0"/>
        <v>12</v>
      </c>
      <c r="B29" s="169" t="s">
        <v>261</v>
      </c>
      <c r="C29" s="171">
        <v>42600000</v>
      </c>
      <c r="D29" s="171">
        <v>33950000</v>
      </c>
    </row>
    <row r="30" spans="1:4" ht="15.75">
      <c r="A30" s="168">
        <f t="shared" si="0"/>
        <v>13</v>
      </c>
      <c r="B30" s="169" t="s">
        <v>262</v>
      </c>
      <c r="C30" s="171"/>
      <c r="D30" s="171"/>
    </row>
    <row r="31" spans="1:4" ht="15.75">
      <c r="A31" s="168">
        <f t="shared" si="0"/>
        <v>14</v>
      </c>
      <c r="B31" s="169" t="s">
        <v>263</v>
      </c>
      <c r="C31" s="171"/>
      <c r="D31" s="171"/>
    </row>
    <row r="32" spans="1:4" ht="15.75">
      <c r="A32" s="168">
        <f t="shared" si="0"/>
        <v>15</v>
      </c>
      <c r="B32" s="169" t="s">
        <v>264</v>
      </c>
      <c r="C32" s="171">
        <v>4400000</v>
      </c>
      <c r="D32" s="171">
        <v>4400000</v>
      </c>
    </row>
    <row r="33" spans="1:4" ht="15.75">
      <c r="A33" s="168">
        <f t="shared" si="0"/>
        <v>16</v>
      </c>
      <c r="B33" s="169" t="s">
        <v>38</v>
      </c>
      <c r="C33" s="171">
        <v>5000000</v>
      </c>
      <c r="D33" s="171">
        <v>4200000</v>
      </c>
    </row>
    <row r="34" spans="1:4" ht="15.75">
      <c r="A34" s="168">
        <f t="shared" si="0"/>
        <v>17</v>
      </c>
      <c r="B34" s="169" t="s">
        <v>265</v>
      </c>
      <c r="C34" s="171">
        <v>200000</v>
      </c>
      <c r="D34" s="171">
        <f>C34</f>
        <v>200000</v>
      </c>
    </row>
    <row r="35" spans="1:4" ht="15.75">
      <c r="A35" s="157" t="s">
        <v>26</v>
      </c>
      <c r="B35" s="164" t="s">
        <v>266</v>
      </c>
      <c r="C35" s="171"/>
      <c r="D35" s="171"/>
    </row>
    <row r="36" spans="1:4" ht="15.75">
      <c r="A36" s="244" t="s">
        <v>28</v>
      </c>
      <c r="B36" s="242" t="s">
        <v>321</v>
      </c>
      <c r="C36" s="243"/>
      <c r="D36" s="243"/>
    </row>
    <row r="37" spans="1:4" ht="15.75">
      <c r="A37" s="245" t="s">
        <v>29</v>
      </c>
      <c r="B37" s="240" t="s">
        <v>322</v>
      </c>
      <c r="C37" s="241">
        <v>5248000</v>
      </c>
      <c r="D37" s="241">
        <f>C37</f>
        <v>5248000</v>
      </c>
    </row>
    <row r="38" spans="1:2" ht="15.75">
      <c r="A38" s="173"/>
      <c r="B38" s="174"/>
    </row>
    <row r="39" spans="1:2" ht="15.75">
      <c r="A39" s="173"/>
      <c r="B39" s="174"/>
    </row>
  </sheetData>
  <sheetProtection/>
  <mergeCells count="5">
    <mergeCell ref="D9:D10"/>
    <mergeCell ref="A8:A10"/>
    <mergeCell ref="A4:D4"/>
    <mergeCell ref="A5:D5"/>
    <mergeCell ref="C8:D8"/>
  </mergeCells>
  <printOptions/>
  <pageMargins left="0.68" right="0.5" top="0.49" bottom="0.2755905511811024"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43"/>
  <sheetViews>
    <sheetView zoomScalePageLayoutView="0" workbookViewId="0" topLeftCell="A1">
      <selection activeCell="C28" sqref="C28"/>
    </sheetView>
  </sheetViews>
  <sheetFormatPr defaultColWidth="8.796875" defaultRowHeight="14.25"/>
  <cols>
    <col min="1" max="1" width="6.5" style="1" customWidth="1"/>
    <col min="2" max="2" width="51.59765625" style="1" customWidth="1"/>
    <col min="3" max="3" width="14" style="1" customWidth="1"/>
    <col min="4" max="4" width="13.5" style="1" customWidth="1"/>
    <col min="5" max="5" width="14" style="1" customWidth="1"/>
    <col min="6" max="6" width="18.19921875" style="1" customWidth="1"/>
    <col min="7" max="7" width="17.09765625" style="1" customWidth="1"/>
    <col min="8" max="16384" width="9" style="1" customWidth="1"/>
  </cols>
  <sheetData>
    <row r="1" spans="1:5" ht="15.75">
      <c r="A1" s="273" t="s">
        <v>342</v>
      </c>
      <c r="D1" s="319" t="s">
        <v>346</v>
      </c>
      <c r="E1" s="319"/>
    </row>
    <row r="2" spans="1:5" ht="15.75">
      <c r="A2" s="275" t="s">
        <v>343</v>
      </c>
      <c r="D2" s="277"/>
      <c r="E2" s="277"/>
    </row>
    <row r="3" spans="1:5" ht="29.25" customHeight="1">
      <c r="A3" s="296" t="s">
        <v>345</v>
      </c>
      <c r="B3" s="296"/>
      <c r="C3" s="296"/>
      <c r="D3" s="296"/>
      <c r="E3" s="296"/>
    </row>
    <row r="4" spans="1:5" ht="15.75">
      <c r="A4" s="314" t="s">
        <v>364</v>
      </c>
      <c r="B4" s="314"/>
      <c r="C4" s="314"/>
      <c r="D4" s="314"/>
      <c r="E4" s="314"/>
    </row>
    <row r="5" spans="1:5" ht="20.25" customHeight="1">
      <c r="A5" s="322" t="s">
        <v>365</v>
      </c>
      <c r="B5" s="322"/>
      <c r="C5" s="322"/>
      <c r="D5" s="322"/>
      <c r="E5" s="322"/>
    </row>
    <row r="7" spans="1:5" ht="18.75">
      <c r="A7" s="3"/>
      <c r="B7" s="3"/>
      <c r="C7" s="3"/>
      <c r="D7" s="320" t="s">
        <v>40</v>
      </c>
      <c r="E7" s="320"/>
    </row>
    <row r="8" spans="1:5" ht="17.25" customHeight="1">
      <c r="A8" s="315" t="s">
        <v>0</v>
      </c>
      <c r="B8" s="315" t="s">
        <v>30</v>
      </c>
      <c r="C8" s="315" t="s">
        <v>52</v>
      </c>
      <c r="D8" s="317" t="s">
        <v>50</v>
      </c>
      <c r="E8" s="318"/>
    </row>
    <row r="9" spans="1:5" ht="39.75" customHeight="1">
      <c r="A9" s="316"/>
      <c r="B9" s="316"/>
      <c r="C9" s="316"/>
      <c r="D9" s="32" t="s">
        <v>53</v>
      </c>
      <c r="E9" s="37" t="s">
        <v>54</v>
      </c>
    </row>
    <row r="10" spans="1:5" ht="18" customHeight="1">
      <c r="A10" s="17" t="s">
        <v>1</v>
      </c>
      <c r="B10" s="17" t="s">
        <v>2</v>
      </c>
      <c r="C10" s="17">
        <v>1</v>
      </c>
      <c r="D10" s="17">
        <v>2</v>
      </c>
      <c r="E10" s="10">
        <v>3</v>
      </c>
    </row>
    <row r="11" spans="1:7" ht="18" customHeight="1">
      <c r="A11" s="59"/>
      <c r="B11" s="54" t="s">
        <v>7</v>
      </c>
      <c r="C11" s="110">
        <v>532375000</v>
      </c>
      <c r="D11" s="110">
        <v>425356566</v>
      </c>
      <c r="E11" s="110">
        <v>107018434</v>
      </c>
      <c r="G11" s="24"/>
    </row>
    <row r="12" spans="1:5" ht="18" customHeight="1">
      <c r="A12" s="44" t="s">
        <v>1</v>
      </c>
      <c r="B12" s="55" t="s">
        <v>51</v>
      </c>
      <c r="C12" s="111">
        <v>532375000</v>
      </c>
      <c r="D12" s="111">
        <v>425356566</v>
      </c>
      <c r="E12" s="111">
        <v>107018434</v>
      </c>
    </row>
    <row r="13" spans="1:5" ht="18" customHeight="1">
      <c r="A13" s="44" t="s">
        <v>25</v>
      </c>
      <c r="B13" s="55" t="s">
        <v>157</v>
      </c>
      <c r="C13" s="111">
        <v>48038000</v>
      </c>
      <c r="D13" s="111">
        <v>30556000</v>
      </c>
      <c r="E13" s="111">
        <v>17482000</v>
      </c>
    </row>
    <row r="14" spans="1:5" ht="18" customHeight="1">
      <c r="A14" s="27">
        <v>1</v>
      </c>
      <c r="B14" s="56" t="s">
        <v>41</v>
      </c>
      <c r="C14" s="111">
        <v>48038000</v>
      </c>
      <c r="D14" s="111">
        <v>30556000</v>
      </c>
      <c r="E14" s="111">
        <v>17482000</v>
      </c>
    </row>
    <row r="15" spans="1:5" ht="18" customHeight="1">
      <c r="A15" s="27"/>
      <c r="B15" s="57" t="s">
        <v>17</v>
      </c>
      <c r="C15" s="112"/>
      <c r="D15" s="112"/>
      <c r="E15" s="113"/>
    </row>
    <row r="16" spans="1:5" ht="18" customHeight="1">
      <c r="A16" s="27" t="s">
        <v>27</v>
      </c>
      <c r="B16" s="57" t="s">
        <v>18</v>
      </c>
      <c r="C16" s="112">
        <f>D16+E16</f>
        <v>9236000</v>
      </c>
      <c r="D16" s="112">
        <v>9236000</v>
      </c>
      <c r="E16" s="113"/>
    </row>
    <row r="17" spans="1:5" ht="18" customHeight="1">
      <c r="A17" s="27" t="s">
        <v>27</v>
      </c>
      <c r="B17" s="57" t="s">
        <v>19</v>
      </c>
      <c r="C17" s="112"/>
      <c r="D17" s="112"/>
      <c r="E17" s="113"/>
    </row>
    <row r="18" spans="1:5" ht="18" customHeight="1">
      <c r="A18" s="27"/>
      <c r="B18" s="57" t="s">
        <v>20</v>
      </c>
      <c r="C18" s="112"/>
      <c r="D18" s="112"/>
      <c r="E18" s="113"/>
    </row>
    <row r="19" spans="1:5" ht="18" customHeight="1">
      <c r="A19" s="27" t="s">
        <v>27</v>
      </c>
      <c r="B19" s="57" t="s">
        <v>21</v>
      </c>
      <c r="C19" s="112">
        <f>D19+E19</f>
        <v>33950000</v>
      </c>
      <c r="D19" s="112">
        <v>16430000</v>
      </c>
      <c r="E19" s="112">
        <v>17520000</v>
      </c>
    </row>
    <row r="20" spans="1:5" ht="18" customHeight="1">
      <c r="A20" s="27" t="s">
        <v>27</v>
      </c>
      <c r="B20" s="57" t="s">
        <v>22</v>
      </c>
      <c r="C20" s="112"/>
      <c r="D20" s="112"/>
      <c r="E20" s="113"/>
    </row>
    <row r="21" spans="1:5" ht="59.25" customHeight="1">
      <c r="A21" s="27">
        <v>2</v>
      </c>
      <c r="B21" s="62" t="s">
        <v>158</v>
      </c>
      <c r="C21" s="114"/>
      <c r="D21" s="114"/>
      <c r="E21" s="115"/>
    </row>
    <row r="22" spans="1:5" ht="18" customHeight="1">
      <c r="A22" s="27">
        <v>3</v>
      </c>
      <c r="B22" s="56" t="s">
        <v>23</v>
      </c>
      <c r="C22" s="114"/>
      <c r="D22" s="114"/>
      <c r="E22" s="115"/>
    </row>
    <row r="23" spans="1:5" ht="18" customHeight="1">
      <c r="A23" s="60" t="s">
        <v>26</v>
      </c>
      <c r="B23" s="58" t="s">
        <v>35</v>
      </c>
      <c r="C23" s="111">
        <f>D23+E23</f>
        <v>492436000</v>
      </c>
      <c r="D23" s="111">
        <v>403968255</v>
      </c>
      <c r="E23" s="111">
        <v>88467745</v>
      </c>
    </row>
    <row r="24" spans="1:5" ht="18" customHeight="1">
      <c r="A24" s="27"/>
      <c r="B24" s="57" t="s">
        <v>34</v>
      </c>
      <c r="C24" s="111"/>
      <c r="D24" s="111"/>
      <c r="E24" s="115"/>
    </row>
    <row r="25" spans="1:5" s="53" customFormat="1" ht="18" customHeight="1">
      <c r="A25" s="61">
        <v>1</v>
      </c>
      <c r="B25" s="57" t="s">
        <v>18</v>
      </c>
      <c r="C25" s="112">
        <f>D25+E25</f>
        <v>253725471</v>
      </c>
      <c r="D25" s="112">
        <v>253725471</v>
      </c>
      <c r="E25" s="112"/>
    </row>
    <row r="26" spans="1:5" s="53" customFormat="1" ht="18" customHeight="1">
      <c r="A26" s="61">
        <v>2</v>
      </c>
      <c r="B26" s="57" t="s">
        <v>19</v>
      </c>
      <c r="C26" s="112"/>
      <c r="D26" s="112"/>
      <c r="E26" s="113"/>
    </row>
    <row r="27" spans="1:5" ht="18" customHeight="1">
      <c r="A27" s="60" t="s">
        <v>28</v>
      </c>
      <c r="B27" s="58" t="s">
        <v>8</v>
      </c>
      <c r="C27" s="111">
        <f>D27+E27</f>
        <v>10933000</v>
      </c>
      <c r="D27" s="111">
        <v>9184383</v>
      </c>
      <c r="E27" s="111">
        <v>1748617</v>
      </c>
    </row>
    <row r="28" spans="1:5" ht="18" customHeight="1">
      <c r="A28" s="279" t="s">
        <v>29</v>
      </c>
      <c r="B28" s="278" t="s">
        <v>9</v>
      </c>
      <c r="C28" s="111">
        <v>0</v>
      </c>
      <c r="D28" s="111">
        <v>0</v>
      </c>
      <c r="E28" s="115"/>
    </row>
    <row r="29" spans="1:5" ht="18" customHeight="1">
      <c r="A29" s="279" t="s">
        <v>144</v>
      </c>
      <c r="B29" s="278" t="s">
        <v>149</v>
      </c>
      <c r="C29" s="111"/>
      <c r="D29" s="111"/>
      <c r="E29" s="115"/>
    </row>
    <row r="30" spans="1:5" ht="18" customHeight="1">
      <c r="A30" s="279" t="s">
        <v>2</v>
      </c>
      <c r="B30" s="278" t="s">
        <v>347</v>
      </c>
      <c r="C30" s="111"/>
      <c r="D30" s="111"/>
      <c r="E30" s="115"/>
    </row>
    <row r="31" spans="1:5" ht="18" customHeight="1">
      <c r="A31" s="279" t="s">
        <v>25</v>
      </c>
      <c r="B31" s="278" t="s">
        <v>338</v>
      </c>
      <c r="C31" s="111"/>
      <c r="D31" s="111"/>
      <c r="E31" s="115"/>
    </row>
    <row r="32" spans="1:5" ht="18" customHeight="1">
      <c r="A32" s="279" t="s">
        <v>26</v>
      </c>
      <c r="B32" s="278" t="s">
        <v>339</v>
      </c>
      <c r="C32" s="111"/>
      <c r="D32" s="111"/>
      <c r="E32" s="115"/>
    </row>
    <row r="33" spans="1:5" ht="18" customHeight="1">
      <c r="A33" s="279" t="s">
        <v>162</v>
      </c>
      <c r="B33" s="278" t="s">
        <v>206</v>
      </c>
      <c r="C33" s="111"/>
      <c r="D33" s="111"/>
      <c r="E33" s="115"/>
    </row>
    <row r="34" spans="1:5" ht="18" customHeight="1">
      <c r="A34" s="281" t="s">
        <v>228</v>
      </c>
      <c r="B34" s="282" t="s">
        <v>348</v>
      </c>
      <c r="C34" s="283"/>
      <c r="D34" s="283"/>
      <c r="E34" s="284"/>
    </row>
    <row r="35" spans="3:4" ht="18" customHeight="1">
      <c r="C35" s="280"/>
      <c r="D35" s="280"/>
    </row>
    <row r="36" spans="3:5" ht="18" customHeight="1">
      <c r="C36" s="297"/>
      <c r="D36" s="297"/>
      <c r="E36" s="297"/>
    </row>
    <row r="37" spans="3:5" ht="18" customHeight="1">
      <c r="C37" s="321"/>
      <c r="D37" s="321"/>
      <c r="E37" s="321"/>
    </row>
    <row r="38" spans="2:5" ht="18" customHeight="1">
      <c r="B38" s="24"/>
      <c r="C38" s="321"/>
      <c r="D38" s="321"/>
      <c r="E38" s="321"/>
    </row>
    <row r="39" ht="18" customHeight="1">
      <c r="B39" s="24"/>
    </row>
    <row r="43" spans="3:5" ht="18.75">
      <c r="C43" s="300"/>
      <c r="D43" s="300"/>
      <c r="E43" s="300"/>
    </row>
  </sheetData>
  <sheetProtection/>
  <mergeCells count="13">
    <mergeCell ref="D1:E1"/>
    <mergeCell ref="A3:E3"/>
    <mergeCell ref="D7:E7"/>
    <mergeCell ref="C36:E36"/>
    <mergeCell ref="C37:E37"/>
    <mergeCell ref="C38:E38"/>
    <mergeCell ref="A5:E5"/>
    <mergeCell ref="C43:E43"/>
    <mergeCell ref="A4:E4"/>
    <mergeCell ref="C8:C9"/>
    <mergeCell ref="B8:B9"/>
    <mergeCell ref="A8:A9"/>
    <mergeCell ref="D8:E8"/>
  </mergeCells>
  <printOptions/>
  <pageMargins left="0.25" right="0.25" top="0.5" bottom="0.5"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55"/>
  <sheetViews>
    <sheetView zoomScalePageLayoutView="0" workbookViewId="0" topLeftCell="A22">
      <selection activeCell="F47" sqref="F47"/>
    </sheetView>
  </sheetViews>
  <sheetFormatPr defaultColWidth="8.796875" defaultRowHeight="14.25"/>
  <cols>
    <col min="1" max="1" width="7" style="1" customWidth="1"/>
    <col min="2" max="2" width="66.09765625" style="1" customWidth="1"/>
    <col min="3" max="3" width="21.3984375" style="1" customWidth="1"/>
    <col min="4" max="4" width="15.5" style="1" customWidth="1"/>
    <col min="5" max="16384" width="9" style="1" customWidth="1"/>
  </cols>
  <sheetData>
    <row r="1" spans="1:3" ht="15.75">
      <c r="A1" s="273" t="s">
        <v>342</v>
      </c>
      <c r="C1" s="277" t="s">
        <v>349</v>
      </c>
    </row>
    <row r="2" spans="1:3" ht="15.75">
      <c r="A2" s="275" t="s">
        <v>343</v>
      </c>
      <c r="C2" s="277"/>
    </row>
    <row r="3" spans="1:3" ht="22.5" customHeight="1">
      <c r="A3" s="323" t="s">
        <v>366</v>
      </c>
      <c r="B3" s="323"/>
      <c r="C3" s="323"/>
    </row>
    <row r="4" spans="1:4" ht="21.75" customHeight="1">
      <c r="A4" s="304" t="s">
        <v>367</v>
      </c>
      <c r="B4" s="304"/>
      <c r="C4" s="304"/>
      <c r="D4" s="285"/>
    </row>
    <row r="5" spans="1:3" ht="18.75">
      <c r="A5" s="3"/>
      <c r="B5" s="41"/>
      <c r="C5" s="246" t="s">
        <v>40</v>
      </c>
    </row>
    <row r="6" spans="1:3" ht="21" customHeight="1">
      <c r="A6" s="17" t="s">
        <v>0</v>
      </c>
      <c r="B6" s="17" t="s">
        <v>30</v>
      </c>
      <c r="C6" s="17" t="s">
        <v>3</v>
      </c>
    </row>
    <row r="7" spans="1:3" ht="15.75">
      <c r="A7" s="17" t="s">
        <v>1</v>
      </c>
      <c r="B7" s="17" t="s">
        <v>2</v>
      </c>
      <c r="C7" s="10">
        <v>1</v>
      </c>
    </row>
    <row r="8" spans="1:3" ht="15.75">
      <c r="A8" s="28"/>
      <c r="B8" s="30" t="s">
        <v>7</v>
      </c>
      <c r="C8" s="116">
        <v>524639200</v>
      </c>
    </row>
    <row r="9" spans="1:4" ht="15.75">
      <c r="A9" s="29" t="s">
        <v>1</v>
      </c>
      <c r="B9" s="31" t="s">
        <v>45</v>
      </c>
      <c r="C9" s="117">
        <v>73380562</v>
      </c>
      <c r="D9" s="24"/>
    </row>
    <row r="10" spans="1:4" ht="15.75">
      <c r="A10" s="38" t="s">
        <v>2</v>
      </c>
      <c r="B10" s="39" t="s">
        <v>163</v>
      </c>
      <c r="C10" s="117">
        <v>451258638</v>
      </c>
      <c r="D10" s="24"/>
    </row>
    <row r="11" spans="1:4" ht="15.75">
      <c r="A11" s="11" t="s">
        <v>25</v>
      </c>
      <c r="B11" s="12" t="s">
        <v>156</v>
      </c>
      <c r="C11" s="118">
        <v>38106000</v>
      </c>
      <c r="D11" s="24"/>
    </row>
    <row r="12" spans="1:4" ht="15.75">
      <c r="A12" s="13">
        <v>1</v>
      </c>
      <c r="B12" s="14" t="s">
        <v>41</v>
      </c>
      <c r="C12" s="119">
        <v>38106000</v>
      </c>
      <c r="D12" s="24"/>
    </row>
    <row r="13" spans="1:3" ht="15.75">
      <c r="A13" s="13" t="s">
        <v>27</v>
      </c>
      <c r="B13" s="14" t="s">
        <v>18</v>
      </c>
      <c r="C13" s="119">
        <v>18426000</v>
      </c>
    </row>
    <row r="14" spans="1:3" ht="15.75">
      <c r="A14" s="13" t="s">
        <v>27</v>
      </c>
      <c r="B14" s="14" t="s">
        <v>36</v>
      </c>
      <c r="C14" s="119"/>
    </row>
    <row r="15" spans="1:3" ht="15.75">
      <c r="A15" s="13" t="s">
        <v>27</v>
      </c>
      <c r="B15" s="14" t="s">
        <v>42</v>
      </c>
      <c r="C15" s="120">
        <v>1420000</v>
      </c>
    </row>
    <row r="16" spans="1:3" ht="15.75">
      <c r="A16" s="13" t="s">
        <v>27</v>
      </c>
      <c r="B16" s="14" t="s">
        <v>43</v>
      </c>
      <c r="C16" s="119"/>
    </row>
    <row r="17" spans="1:3" ht="15.75">
      <c r="A17" s="13" t="s">
        <v>27</v>
      </c>
      <c r="B17" s="14" t="s">
        <v>55</v>
      </c>
      <c r="C17" s="119"/>
    </row>
    <row r="18" spans="1:3" ht="15.75">
      <c r="A18" s="13" t="s">
        <v>27</v>
      </c>
      <c r="B18" s="14" t="s">
        <v>56</v>
      </c>
      <c r="C18" s="119">
        <v>1970000</v>
      </c>
    </row>
    <row r="19" spans="1:3" ht="15.75">
      <c r="A19" s="13" t="s">
        <v>27</v>
      </c>
      <c r="B19" s="14" t="s">
        <v>57</v>
      </c>
      <c r="C19" s="119"/>
    </row>
    <row r="20" spans="1:3" ht="15.75">
      <c r="A20" s="13" t="s">
        <v>27</v>
      </c>
      <c r="B20" s="14" t="s">
        <v>58</v>
      </c>
      <c r="C20" s="119"/>
    </row>
    <row r="21" spans="1:3" ht="15.75">
      <c r="A21" s="13" t="s">
        <v>27</v>
      </c>
      <c r="B21" s="14" t="s">
        <v>59</v>
      </c>
      <c r="C21" s="119"/>
    </row>
    <row r="22" spans="1:3" ht="15.75">
      <c r="A22" s="13" t="s">
        <v>27</v>
      </c>
      <c r="B22" s="14" t="s">
        <v>44</v>
      </c>
      <c r="C22" s="120">
        <v>11840000</v>
      </c>
    </row>
    <row r="23" spans="1:3" ht="15.75">
      <c r="A23" s="13" t="s">
        <v>27</v>
      </c>
      <c r="B23" s="56" t="s">
        <v>154</v>
      </c>
      <c r="C23" s="120">
        <v>3450000</v>
      </c>
    </row>
    <row r="24" spans="1:3" ht="15.75">
      <c r="A24" s="13" t="s">
        <v>27</v>
      </c>
      <c r="B24" s="14" t="s">
        <v>60</v>
      </c>
      <c r="C24" s="119"/>
    </row>
    <row r="25" spans="1:3" ht="15.75">
      <c r="A25" s="13" t="s">
        <v>27</v>
      </c>
      <c r="B25" s="14" t="s">
        <v>61</v>
      </c>
      <c r="C25" s="120">
        <v>1000000</v>
      </c>
    </row>
    <row r="26" spans="1:3" ht="31.5">
      <c r="A26" s="40">
        <v>2</v>
      </c>
      <c r="B26" s="350" t="s">
        <v>155</v>
      </c>
      <c r="C26" s="72"/>
    </row>
    <row r="27" spans="1:3" ht="15.75">
      <c r="A27" s="13">
        <v>3</v>
      </c>
      <c r="B27" s="14" t="s">
        <v>23</v>
      </c>
      <c r="C27" s="72"/>
    </row>
    <row r="28" spans="1:3" ht="15.75">
      <c r="A28" s="42" t="s">
        <v>26</v>
      </c>
      <c r="B28" s="43" t="s">
        <v>35</v>
      </c>
      <c r="C28" s="121">
        <v>403968255</v>
      </c>
    </row>
    <row r="29" spans="1:3" ht="15.75">
      <c r="A29" s="13" t="s">
        <v>27</v>
      </c>
      <c r="B29" s="14" t="s">
        <v>18</v>
      </c>
      <c r="C29" s="119">
        <v>253725471</v>
      </c>
    </row>
    <row r="30" spans="1:3" ht="15.75">
      <c r="A30" s="13" t="s">
        <v>27</v>
      </c>
      <c r="B30" s="14" t="s">
        <v>62</v>
      </c>
      <c r="C30" s="146"/>
    </row>
    <row r="31" spans="1:3" ht="15.75">
      <c r="A31" s="13" t="s">
        <v>27</v>
      </c>
      <c r="B31" s="14" t="s">
        <v>42</v>
      </c>
      <c r="C31" s="119">
        <v>1875968</v>
      </c>
    </row>
    <row r="32" spans="1:3" ht="15.75">
      <c r="A32" s="13" t="s">
        <v>27</v>
      </c>
      <c r="B32" s="14" t="s">
        <v>43</v>
      </c>
      <c r="C32" s="119">
        <v>547500</v>
      </c>
    </row>
    <row r="33" spans="1:3" ht="15.75">
      <c r="A33" s="13" t="s">
        <v>27</v>
      </c>
      <c r="B33" s="14" t="s">
        <v>55</v>
      </c>
      <c r="C33" s="119">
        <v>20057000</v>
      </c>
    </row>
    <row r="34" spans="1:3" ht="15.75">
      <c r="A34" s="13" t="s">
        <v>27</v>
      </c>
      <c r="B34" s="14" t="s">
        <v>56</v>
      </c>
      <c r="C34" s="146">
        <v>4087968</v>
      </c>
    </row>
    <row r="35" spans="1:3" ht="15.75">
      <c r="A35" s="13" t="s">
        <v>27</v>
      </c>
      <c r="B35" s="14" t="s">
        <v>57</v>
      </c>
      <c r="C35" s="146"/>
    </row>
    <row r="36" spans="1:3" ht="15.75">
      <c r="A36" s="13" t="s">
        <v>27</v>
      </c>
      <c r="B36" s="14" t="s">
        <v>58</v>
      </c>
      <c r="C36" s="146"/>
    </row>
    <row r="37" spans="1:3" ht="15.75">
      <c r="A37" s="13" t="s">
        <v>27</v>
      </c>
      <c r="B37" s="14" t="s">
        <v>59</v>
      </c>
      <c r="C37" s="146">
        <v>7025901</v>
      </c>
    </row>
    <row r="38" spans="1:3" ht="15.75">
      <c r="A38" s="13" t="s">
        <v>27</v>
      </c>
      <c r="B38" s="14" t="s">
        <v>44</v>
      </c>
      <c r="C38" s="147">
        <v>13929681</v>
      </c>
    </row>
    <row r="39" spans="1:3" ht="15.75">
      <c r="A39" s="13" t="s">
        <v>27</v>
      </c>
      <c r="B39" s="14" t="s">
        <v>142</v>
      </c>
      <c r="C39" s="147">
        <v>40539075</v>
      </c>
    </row>
    <row r="40" spans="1:3" ht="15.75">
      <c r="A40" s="13" t="s">
        <v>27</v>
      </c>
      <c r="B40" s="14" t="s">
        <v>60</v>
      </c>
      <c r="C40" s="147">
        <v>47961480</v>
      </c>
    </row>
    <row r="41" spans="1:3" ht="15.75">
      <c r="A41" s="13" t="s">
        <v>27</v>
      </c>
      <c r="B41" s="14" t="s">
        <v>63</v>
      </c>
      <c r="C41" s="147">
        <v>14218211</v>
      </c>
    </row>
    <row r="42" spans="1:3" ht="15.75">
      <c r="A42" s="11" t="s">
        <v>28</v>
      </c>
      <c r="B42" s="12" t="s">
        <v>8</v>
      </c>
      <c r="C42" s="122">
        <v>9184383</v>
      </c>
    </row>
    <row r="43" spans="1:3" ht="15.75">
      <c r="A43" s="11" t="s">
        <v>29</v>
      </c>
      <c r="B43" s="12" t="s">
        <v>9</v>
      </c>
      <c r="C43" s="122">
        <v>0</v>
      </c>
    </row>
    <row r="44" spans="1:3" ht="15.75">
      <c r="A44" s="11" t="s">
        <v>144</v>
      </c>
      <c r="B44" s="52" t="s">
        <v>149</v>
      </c>
      <c r="C44" s="117">
        <v>0</v>
      </c>
    </row>
    <row r="45" spans="1:3" ht="15.75">
      <c r="A45" s="63" t="s">
        <v>162</v>
      </c>
      <c r="B45" s="65" t="s">
        <v>206</v>
      </c>
      <c r="C45" s="123">
        <v>0</v>
      </c>
    </row>
    <row r="46" spans="1:3" ht="15.75">
      <c r="A46" s="18"/>
      <c r="B46" s="19"/>
      <c r="C46" s="15"/>
    </row>
    <row r="47" ht="18" customHeight="1">
      <c r="B47" s="1" t="s">
        <v>24</v>
      </c>
    </row>
    <row r="48" spans="1:3" ht="18" customHeight="1">
      <c r="A48" s="4"/>
      <c r="B48" s="9"/>
      <c r="C48" s="247"/>
    </row>
    <row r="49" spans="1:3" ht="21.75" customHeight="1">
      <c r="A49" s="4"/>
      <c r="B49" s="9"/>
      <c r="C49" s="64"/>
    </row>
    <row r="50" spans="1:3" ht="18" customHeight="1">
      <c r="A50" s="9"/>
      <c r="B50" s="9"/>
      <c r="C50" s="64"/>
    </row>
    <row r="51" spans="1:2" ht="18" customHeight="1">
      <c r="A51" s="9"/>
      <c r="B51" s="9"/>
    </row>
    <row r="52" spans="1:2" ht="18" customHeight="1">
      <c r="A52" s="9"/>
      <c r="B52" s="9"/>
    </row>
    <row r="53" spans="1:2" ht="18" customHeight="1">
      <c r="A53" s="9"/>
      <c r="B53" s="9"/>
    </row>
    <row r="54" spans="1:2" ht="18" customHeight="1">
      <c r="A54" s="9"/>
      <c r="B54" s="9"/>
    </row>
    <row r="55" spans="1:3" ht="18" customHeight="1">
      <c r="A55" s="9"/>
      <c r="B55" s="9"/>
      <c r="C55" s="6"/>
    </row>
    <row r="56" ht="18" customHeight="1"/>
    <row r="57" ht="18" customHeight="1"/>
    <row r="58" ht="18" customHeight="1"/>
    <row r="59" ht="18" customHeight="1"/>
    <row r="60" ht="18" customHeight="1"/>
  </sheetData>
  <sheetProtection/>
  <mergeCells count="2">
    <mergeCell ref="A3:C3"/>
    <mergeCell ref="A4:C4"/>
  </mergeCells>
  <printOptions/>
  <pageMargins left="0.64" right="0" top="0.37" bottom="0.5" header="0.2" footer="0.3"/>
  <pageSetup horizontalDpi="600" verticalDpi="600" orientation="portrait" r:id="rId1"/>
  <headerFooter>
    <oddFooter>&amp;CPage &amp;P</oddFooter>
  </headerFooter>
</worksheet>
</file>

<file path=xl/worksheets/sheet6.xml><?xml version="1.0" encoding="utf-8"?>
<worksheet xmlns="http://schemas.openxmlformats.org/spreadsheetml/2006/main" xmlns:r="http://schemas.openxmlformats.org/officeDocument/2006/relationships">
  <dimension ref="A1:M125"/>
  <sheetViews>
    <sheetView zoomScalePageLayoutView="0" workbookViewId="0" topLeftCell="A1">
      <selection activeCell="K10" sqref="K10"/>
    </sheetView>
  </sheetViews>
  <sheetFormatPr defaultColWidth="8.796875" defaultRowHeight="14.25"/>
  <cols>
    <col min="1" max="1" width="4.8984375" style="0" customWidth="1"/>
    <col min="2" max="2" width="30.5" style="0" customWidth="1"/>
    <col min="3" max="3" width="12.19921875" style="0" customWidth="1"/>
    <col min="4" max="4" width="10.69921875" style="0" customWidth="1"/>
    <col min="5" max="5" width="12.5" style="0" customWidth="1"/>
    <col min="6" max="6" width="8.8984375" style="0" bestFit="1" customWidth="1"/>
    <col min="7" max="7" width="6.09765625" style="0" bestFit="1" customWidth="1"/>
    <col min="8" max="8" width="5.69921875" style="0" customWidth="1"/>
    <col min="9" max="9" width="6" style="0" customWidth="1"/>
    <col min="10" max="11" width="12" style="1" customWidth="1"/>
    <col min="12" max="12" width="10.5" style="1" customWidth="1"/>
    <col min="13" max="13" width="9" style="1" customWidth="1"/>
  </cols>
  <sheetData>
    <row r="1" spans="1:9" ht="18" customHeight="1">
      <c r="A1" s="273" t="s">
        <v>342</v>
      </c>
      <c r="B1" s="9"/>
      <c r="C1" s="9"/>
      <c r="D1" s="9"/>
      <c r="E1" s="9"/>
      <c r="F1" s="324" t="s">
        <v>350</v>
      </c>
      <c r="G1" s="324"/>
      <c r="H1" s="324"/>
      <c r="I1" s="324"/>
    </row>
    <row r="2" spans="1:9" ht="18" customHeight="1">
      <c r="A2" s="275" t="s">
        <v>343</v>
      </c>
      <c r="B2" s="9"/>
      <c r="C2" s="9"/>
      <c r="D2" s="9"/>
      <c r="E2" s="9"/>
      <c r="F2" s="271"/>
      <c r="G2" s="271"/>
      <c r="H2" s="271"/>
      <c r="I2" s="271"/>
    </row>
    <row r="3" spans="1:9" ht="21" customHeight="1">
      <c r="A3" s="325" t="s">
        <v>267</v>
      </c>
      <c r="B3" s="325"/>
      <c r="C3" s="325"/>
      <c r="D3" s="325"/>
      <c r="E3" s="325"/>
      <c r="F3" s="325"/>
      <c r="G3" s="325"/>
      <c r="H3" s="325"/>
      <c r="I3" s="325"/>
    </row>
    <row r="4" spans="1:9" ht="20.25" customHeight="1">
      <c r="A4" s="325" t="s">
        <v>278</v>
      </c>
      <c r="B4" s="325"/>
      <c r="C4" s="325"/>
      <c r="D4" s="325"/>
      <c r="E4" s="325"/>
      <c r="F4" s="325"/>
      <c r="G4" s="325"/>
      <c r="H4" s="325"/>
      <c r="I4" s="325"/>
    </row>
    <row r="5" spans="1:9" ht="36.75" customHeight="1">
      <c r="A5" s="304" t="s">
        <v>356</v>
      </c>
      <c r="B5" s="304"/>
      <c r="C5" s="304"/>
      <c r="D5" s="304"/>
      <c r="E5" s="304"/>
      <c r="F5" s="304"/>
      <c r="G5" s="304"/>
      <c r="H5" s="304"/>
      <c r="I5" s="304"/>
    </row>
    <row r="6" spans="1:9" ht="18" customHeight="1">
      <c r="A6" s="5"/>
      <c r="B6" s="176"/>
      <c r="C6" s="176"/>
      <c r="D6" s="176"/>
      <c r="E6" s="176"/>
      <c r="F6" s="326" t="s">
        <v>40</v>
      </c>
      <c r="G6" s="326"/>
      <c r="H6" s="326"/>
      <c r="I6" s="326"/>
    </row>
    <row r="7" spans="1:9" ht="58.5" customHeight="1">
      <c r="A7" s="7" t="s">
        <v>37</v>
      </c>
      <c r="B7" s="7" t="s">
        <v>185</v>
      </c>
      <c r="C7" s="7" t="s">
        <v>32</v>
      </c>
      <c r="D7" s="7" t="s">
        <v>268</v>
      </c>
      <c r="E7" s="7" t="s">
        <v>269</v>
      </c>
      <c r="F7" s="7" t="s">
        <v>270</v>
      </c>
      <c r="G7" s="7" t="s">
        <v>271</v>
      </c>
      <c r="H7" s="7" t="s">
        <v>272</v>
      </c>
      <c r="I7" s="7" t="s">
        <v>273</v>
      </c>
    </row>
    <row r="8" spans="1:9" s="178" customFormat="1" ht="12.75" customHeight="1">
      <c r="A8" s="177" t="s">
        <v>1</v>
      </c>
      <c r="B8" s="177" t="s">
        <v>2</v>
      </c>
      <c r="C8" s="177">
        <v>1</v>
      </c>
      <c r="D8" s="177">
        <v>2</v>
      </c>
      <c r="E8" s="177">
        <v>3</v>
      </c>
      <c r="F8" s="177">
        <v>4</v>
      </c>
      <c r="G8" s="177">
        <v>5</v>
      </c>
      <c r="H8" s="177">
        <v>6</v>
      </c>
      <c r="I8" s="177">
        <v>7</v>
      </c>
    </row>
    <row r="9" spans="1:9" s="178" customFormat="1" ht="19.5" customHeight="1">
      <c r="A9" s="179"/>
      <c r="B9" s="352" t="s">
        <v>274</v>
      </c>
      <c r="C9" s="180">
        <f>SUM(C10:C125)</f>
        <v>367792160</v>
      </c>
      <c r="D9" s="180">
        <f>SUM(D10:D125)</f>
        <v>36306000</v>
      </c>
      <c r="E9" s="180">
        <f>SUM(E10:E125)</f>
        <v>329977085</v>
      </c>
      <c r="F9" s="180">
        <f>SUM(F10:F125)</f>
        <v>1748617</v>
      </c>
      <c r="G9" s="180">
        <f>SUM(G10:G125)</f>
        <v>0</v>
      </c>
      <c r="H9" s="180">
        <f>SUM(H10:H125)</f>
        <v>0</v>
      </c>
      <c r="I9" s="180">
        <f>SUM(I10:I125)</f>
        <v>0</v>
      </c>
    </row>
    <row r="10" spans="1:9" s="9" customFormat="1" ht="15.75">
      <c r="A10" s="181">
        <v>1</v>
      </c>
      <c r="B10" s="186" t="s">
        <v>76</v>
      </c>
      <c r="C10" s="182">
        <f>D10+E10+F10+G10+H10+I10</f>
        <v>1044231</v>
      </c>
      <c r="D10" s="182"/>
      <c r="E10" s="182">
        <v>1044231</v>
      </c>
      <c r="F10" s="182"/>
      <c r="G10" s="182"/>
      <c r="H10" s="182"/>
      <c r="I10" s="182"/>
    </row>
    <row r="11" spans="1:9" s="9" customFormat="1" ht="15.75">
      <c r="A11" s="45">
        <v>2</v>
      </c>
      <c r="B11" s="46" t="s">
        <v>77</v>
      </c>
      <c r="C11" s="68">
        <f>D11+E11+F11+G11+H11+I11</f>
        <v>2702807</v>
      </c>
      <c r="D11" s="68"/>
      <c r="E11" s="68">
        <v>2702807</v>
      </c>
      <c r="F11" s="68"/>
      <c r="G11" s="68"/>
      <c r="H11" s="68"/>
      <c r="I11" s="68"/>
    </row>
    <row r="12" spans="1:9" s="9" customFormat="1" ht="15.75">
      <c r="A12" s="45">
        <v>3</v>
      </c>
      <c r="B12" s="46" t="s">
        <v>68</v>
      </c>
      <c r="C12" s="68">
        <f aca="true" t="shared" si="0" ref="C12:C75">D12+E12+F12+G12+H12+I12</f>
        <v>2220500</v>
      </c>
      <c r="D12" s="68"/>
      <c r="E12" s="68">
        <v>2220500</v>
      </c>
      <c r="F12" s="68"/>
      <c r="G12" s="68"/>
      <c r="H12" s="68"/>
      <c r="I12" s="68"/>
    </row>
    <row r="13" spans="1:9" s="9" customFormat="1" ht="15.75">
      <c r="A13" s="45">
        <v>4</v>
      </c>
      <c r="B13" s="46" t="s">
        <v>78</v>
      </c>
      <c r="C13" s="68">
        <f t="shared" si="0"/>
        <v>2153914</v>
      </c>
      <c r="D13" s="68"/>
      <c r="E13" s="68">
        <v>2153914</v>
      </c>
      <c r="F13" s="68"/>
      <c r="G13" s="68"/>
      <c r="H13" s="68"/>
      <c r="I13" s="68"/>
    </row>
    <row r="14" spans="1:9" s="9" customFormat="1" ht="15.75">
      <c r="A14" s="45">
        <v>5</v>
      </c>
      <c r="B14" s="46" t="s">
        <v>79</v>
      </c>
      <c r="C14" s="68">
        <f t="shared" si="0"/>
        <v>4561900</v>
      </c>
      <c r="D14" s="68"/>
      <c r="E14" s="68">
        <v>4561900</v>
      </c>
      <c r="F14" s="68"/>
      <c r="G14" s="68"/>
      <c r="H14" s="68"/>
      <c r="I14" s="68"/>
    </row>
    <row r="15" spans="1:9" s="9" customFormat="1" ht="15.75">
      <c r="A15" s="45">
        <v>6</v>
      </c>
      <c r="B15" s="46" t="s">
        <v>80</v>
      </c>
      <c r="C15" s="68">
        <f t="shared" si="0"/>
        <v>2697557</v>
      </c>
      <c r="D15" s="68"/>
      <c r="E15" s="68">
        <v>2697557</v>
      </c>
      <c r="F15" s="68"/>
      <c r="G15" s="68"/>
      <c r="H15" s="68"/>
      <c r="I15" s="68"/>
    </row>
    <row r="16" spans="1:9" s="9" customFormat="1" ht="15.75">
      <c r="A16" s="45">
        <v>7</v>
      </c>
      <c r="B16" s="46" t="s">
        <v>81</v>
      </c>
      <c r="C16" s="68">
        <f t="shared" si="0"/>
        <v>2371887</v>
      </c>
      <c r="D16" s="68"/>
      <c r="E16" s="68">
        <v>2371887</v>
      </c>
      <c r="F16" s="68"/>
      <c r="G16" s="68"/>
      <c r="H16" s="68"/>
      <c r="I16" s="68"/>
    </row>
    <row r="17" spans="1:9" s="9" customFormat="1" ht="15.75">
      <c r="A17" s="45">
        <v>8</v>
      </c>
      <c r="B17" s="46" t="s">
        <v>82</v>
      </c>
      <c r="C17" s="68">
        <f t="shared" si="0"/>
        <v>3544892</v>
      </c>
      <c r="D17" s="68"/>
      <c r="E17" s="68">
        <v>3544892</v>
      </c>
      <c r="F17" s="68"/>
      <c r="G17" s="68"/>
      <c r="H17" s="68"/>
      <c r="I17" s="68"/>
    </row>
    <row r="18" spans="1:9" s="9" customFormat="1" ht="15.75">
      <c r="A18" s="45">
        <v>9</v>
      </c>
      <c r="B18" s="46" t="s">
        <v>150</v>
      </c>
      <c r="C18" s="68">
        <f t="shared" si="0"/>
        <v>1090154</v>
      </c>
      <c r="D18" s="68"/>
      <c r="E18" s="68">
        <v>1090154</v>
      </c>
      <c r="F18" s="68"/>
      <c r="G18" s="68"/>
      <c r="H18" s="68"/>
      <c r="I18" s="68"/>
    </row>
    <row r="19" spans="1:9" s="9" customFormat="1" ht="15.75">
      <c r="A19" s="45">
        <v>10</v>
      </c>
      <c r="B19" s="46" t="s">
        <v>83</v>
      </c>
      <c r="C19" s="68">
        <f t="shared" si="0"/>
        <v>2196484</v>
      </c>
      <c r="D19" s="68"/>
      <c r="E19" s="68">
        <v>2196484</v>
      </c>
      <c r="F19" s="68"/>
      <c r="G19" s="68"/>
      <c r="H19" s="68"/>
      <c r="I19" s="68"/>
    </row>
    <row r="20" spans="1:9" s="9" customFormat="1" ht="15.75">
      <c r="A20" s="45">
        <v>11</v>
      </c>
      <c r="B20" s="46" t="s">
        <v>84</v>
      </c>
      <c r="C20" s="68">
        <f t="shared" si="0"/>
        <v>2335241</v>
      </c>
      <c r="D20" s="68"/>
      <c r="E20" s="68">
        <v>2335241</v>
      </c>
      <c r="F20" s="68"/>
      <c r="G20" s="68"/>
      <c r="H20" s="68"/>
      <c r="I20" s="68"/>
    </row>
    <row r="21" spans="1:9" s="9" customFormat="1" ht="15.75">
      <c r="A21" s="45">
        <v>12</v>
      </c>
      <c r="B21" s="46" t="s">
        <v>85</v>
      </c>
      <c r="C21" s="68">
        <f t="shared" si="0"/>
        <v>2050639</v>
      </c>
      <c r="D21" s="68"/>
      <c r="E21" s="68">
        <v>2050639</v>
      </c>
      <c r="F21" s="68"/>
      <c r="G21" s="68"/>
      <c r="H21" s="68"/>
      <c r="I21" s="68"/>
    </row>
    <row r="22" spans="1:9" s="9" customFormat="1" ht="15.75">
      <c r="A22" s="45">
        <v>13</v>
      </c>
      <c r="B22" s="46" t="s">
        <v>86</v>
      </c>
      <c r="C22" s="68">
        <f t="shared" si="0"/>
        <v>2530962</v>
      </c>
      <c r="D22" s="68"/>
      <c r="E22" s="68">
        <v>2530962</v>
      </c>
      <c r="F22" s="68"/>
      <c r="G22" s="68"/>
      <c r="H22" s="68"/>
      <c r="I22" s="68"/>
    </row>
    <row r="23" spans="1:9" s="9" customFormat="1" ht="15.75">
      <c r="A23" s="45">
        <v>14</v>
      </c>
      <c r="B23" s="46" t="s">
        <v>87</v>
      </c>
      <c r="C23" s="68">
        <f t="shared" si="0"/>
        <v>2643579</v>
      </c>
      <c r="D23" s="68"/>
      <c r="E23" s="68">
        <v>2643579</v>
      </c>
      <c r="F23" s="68"/>
      <c r="G23" s="68"/>
      <c r="H23" s="68"/>
      <c r="I23" s="68"/>
    </row>
    <row r="24" spans="1:9" s="9" customFormat="1" ht="15.75">
      <c r="A24" s="45">
        <v>15</v>
      </c>
      <c r="B24" s="46" t="s">
        <v>88</v>
      </c>
      <c r="C24" s="68">
        <f t="shared" si="0"/>
        <v>2631558</v>
      </c>
      <c r="D24" s="68"/>
      <c r="E24" s="68">
        <v>2631558</v>
      </c>
      <c r="F24" s="68"/>
      <c r="G24" s="68"/>
      <c r="H24" s="68"/>
      <c r="I24" s="68"/>
    </row>
    <row r="25" spans="1:9" s="9" customFormat="1" ht="15.75">
      <c r="A25" s="45">
        <v>16</v>
      </c>
      <c r="B25" s="46" t="s">
        <v>89</v>
      </c>
      <c r="C25" s="68">
        <f t="shared" si="0"/>
        <v>2103512</v>
      </c>
      <c r="D25" s="68"/>
      <c r="E25" s="68">
        <v>2103512</v>
      </c>
      <c r="F25" s="68"/>
      <c r="G25" s="68"/>
      <c r="H25" s="68"/>
      <c r="I25" s="68"/>
    </row>
    <row r="26" spans="1:9" s="9" customFormat="1" ht="15.75">
      <c r="A26" s="45">
        <v>17</v>
      </c>
      <c r="B26" s="46" t="s">
        <v>90</v>
      </c>
      <c r="C26" s="68">
        <f t="shared" si="0"/>
        <v>3019920</v>
      </c>
      <c r="D26" s="68"/>
      <c r="E26" s="68">
        <v>3019920</v>
      </c>
      <c r="F26" s="68"/>
      <c r="G26" s="68"/>
      <c r="H26" s="68"/>
      <c r="I26" s="68"/>
    </row>
    <row r="27" spans="1:9" ht="15">
      <c r="A27" s="45">
        <v>18</v>
      </c>
      <c r="B27" s="46" t="s">
        <v>91</v>
      </c>
      <c r="C27" s="68">
        <f t="shared" si="0"/>
        <v>2619539</v>
      </c>
      <c r="D27" s="68"/>
      <c r="E27" s="68">
        <v>2619539</v>
      </c>
      <c r="F27" s="68"/>
      <c r="G27" s="68"/>
      <c r="H27" s="68"/>
      <c r="I27" s="187"/>
    </row>
    <row r="28" spans="1:9" ht="15">
      <c r="A28" s="45">
        <v>19</v>
      </c>
      <c r="B28" s="46" t="s">
        <v>92</v>
      </c>
      <c r="C28" s="68">
        <f t="shared" si="0"/>
        <v>4054046</v>
      </c>
      <c r="D28" s="68"/>
      <c r="E28" s="68">
        <v>4054046</v>
      </c>
      <c r="F28" s="68"/>
      <c r="G28" s="68"/>
      <c r="H28" s="68"/>
      <c r="I28" s="68"/>
    </row>
    <row r="29" spans="1:9" ht="15">
      <c r="A29" s="45">
        <v>20</v>
      </c>
      <c r="B29" s="46" t="s">
        <v>93</v>
      </c>
      <c r="C29" s="68">
        <f t="shared" si="0"/>
        <v>2602513</v>
      </c>
      <c r="D29" s="68"/>
      <c r="E29" s="68">
        <v>2602513</v>
      </c>
      <c r="F29" s="68"/>
      <c r="G29" s="68"/>
      <c r="H29" s="68"/>
      <c r="I29" s="68"/>
    </row>
    <row r="30" spans="1:9" ht="15">
      <c r="A30" s="45">
        <v>21</v>
      </c>
      <c r="B30" s="46" t="s">
        <v>94</v>
      </c>
      <c r="C30" s="68">
        <f t="shared" si="0"/>
        <v>3167029</v>
      </c>
      <c r="D30" s="68"/>
      <c r="E30" s="68">
        <v>3167029</v>
      </c>
      <c r="F30" s="68"/>
      <c r="G30" s="68"/>
      <c r="H30" s="68"/>
      <c r="I30" s="68"/>
    </row>
    <row r="31" spans="1:9" ht="15">
      <c r="A31" s="45">
        <v>22</v>
      </c>
      <c r="B31" s="46" t="s">
        <v>95</v>
      </c>
      <c r="C31" s="68">
        <f t="shared" si="0"/>
        <v>2448010</v>
      </c>
      <c r="D31" s="68"/>
      <c r="E31" s="68">
        <v>2448010</v>
      </c>
      <c r="F31" s="68"/>
      <c r="G31" s="68"/>
      <c r="H31" s="68"/>
      <c r="I31" s="68"/>
    </row>
    <row r="32" spans="1:9" ht="15">
      <c r="A32" s="45">
        <v>23</v>
      </c>
      <c r="B32" s="46" t="s">
        <v>96</v>
      </c>
      <c r="C32" s="68">
        <f t="shared" si="0"/>
        <v>3072780</v>
      </c>
      <c r="D32" s="68"/>
      <c r="E32" s="68">
        <v>3072780</v>
      </c>
      <c r="F32" s="68"/>
      <c r="G32" s="68"/>
      <c r="H32" s="68"/>
      <c r="I32" s="68"/>
    </row>
    <row r="33" spans="1:9" ht="15">
      <c r="A33" s="45">
        <v>24</v>
      </c>
      <c r="B33" s="46" t="s">
        <v>97</v>
      </c>
      <c r="C33" s="68">
        <f t="shared" si="0"/>
        <v>2413876</v>
      </c>
      <c r="D33" s="68"/>
      <c r="E33" s="68">
        <v>2413876</v>
      </c>
      <c r="F33" s="68"/>
      <c r="G33" s="68"/>
      <c r="H33" s="68"/>
      <c r="I33" s="68"/>
    </row>
    <row r="34" spans="1:9" ht="15">
      <c r="A34" s="45">
        <v>25</v>
      </c>
      <c r="B34" s="46" t="s">
        <v>98</v>
      </c>
      <c r="C34" s="68">
        <f t="shared" si="0"/>
        <v>2954573</v>
      </c>
      <c r="D34" s="68"/>
      <c r="E34" s="68">
        <v>2954573</v>
      </c>
      <c r="F34" s="68"/>
      <c r="G34" s="68"/>
      <c r="H34" s="68"/>
      <c r="I34" s="68"/>
    </row>
    <row r="35" spans="1:9" ht="15">
      <c r="A35" s="45">
        <v>26</v>
      </c>
      <c r="B35" s="46" t="s">
        <v>99</v>
      </c>
      <c r="C35" s="68">
        <f t="shared" si="0"/>
        <v>2712300</v>
      </c>
      <c r="D35" s="68"/>
      <c r="E35" s="68">
        <v>2712300</v>
      </c>
      <c r="F35" s="68"/>
      <c r="G35" s="68"/>
      <c r="H35" s="68"/>
      <c r="I35" s="68"/>
    </row>
    <row r="36" spans="1:9" ht="15">
      <c r="A36" s="45">
        <v>27</v>
      </c>
      <c r="B36" s="46" t="s">
        <v>100</v>
      </c>
      <c r="C36" s="68">
        <f t="shared" si="0"/>
        <v>3076712</v>
      </c>
      <c r="D36" s="68"/>
      <c r="E36" s="68">
        <v>3076712</v>
      </c>
      <c r="F36" s="68"/>
      <c r="G36" s="68"/>
      <c r="H36" s="68"/>
      <c r="I36" s="68"/>
    </row>
    <row r="37" spans="1:9" ht="15">
      <c r="A37" s="45">
        <v>28</v>
      </c>
      <c r="B37" s="46" t="s">
        <v>101</v>
      </c>
      <c r="C37" s="68">
        <f t="shared" si="0"/>
        <v>3247879</v>
      </c>
      <c r="D37" s="68"/>
      <c r="E37" s="68">
        <v>3247879</v>
      </c>
      <c r="F37" s="68"/>
      <c r="G37" s="68"/>
      <c r="H37" s="68"/>
      <c r="I37" s="68"/>
    </row>
    <row r="38" spans="1:9" ht="15">
      <c r="A38" s="45">
        <v>29</v>
      </c>
      <c r="B38" s="46" t="s">
        <v>102</v>
      </c>
      <c r="C38" s="68">
        <f t="shared" si="0"/>
        <v>2688778</v>
      </c>
      <c r="D38" s="68"/>
      <c r="E38" s="68">
        <v>2688778</v>
      </c>
      <c r="F38" s="68"/>
      <c r="G38" s="68"/>
      <c r="H38" s="68"/>
      <c r="I38" s="68"/>
    </row>
    <row r="39" spans="1:9" ht="15">
      <c r="A39" s="45">
        <v>30</v>
      </c>
      <c r="B39" s="46" t="s">
        <v>103</v>
      </c>
      <c r="C39" s="68">
        <f t="shared" si="0"/>
        <v>2831885</v>
      </c>
      <c r="D39" s="68"/>
      <c r="E39" s="68">
        <v>2831885</v>
      </c>
      <c r="F39" s="68"/>
      <c r="G39" s="68"/>
      <c r="H39" s="68"/>
      <c r="I39" s="68"/>
    </row>
    <row r="40" spans="1:9" ht="15">
      <c r="A40" s="45">
        <v>31</v>
      </c>
      <c r="B40" s="46" t="s">
        <v>104</v>
      </c>
      <c r="C40" s="68">
        <f t="shared" si="0"/>
        <v>4075792</v>
      </c>
      <c r="D40" s="68"/>
      <c r="E40" s="68">
        <v>4075792</v>
      </c>
      <c r="F40" s="68"/>
      <c r="G40" s="68"/>
      <c r="H40" s="68"/>
      <c r="I40" s="68"/>
    </row>
    <row r="41" spans="1:9" ht="15">
      <c r="A41" s="45">
        <v>32</v>
      </c>
      <c r="B41" s="46" t="s">
        <v>368</v>
      </c>
      <c r="C41" s="68">
        <f t="shared" si="0"/>
        <v>4379097</v>
      </c>
      <c r="D41" s="68"/>
      <c r="E41" s="68">
        <v>4379097</v>
      </c>
      <c r="F41" s="68"/>
      <c r="G41" s="68"/>
      <c r="H41" s="68"/>
      <c r="I41" s="68"/>
    </row>
    <row r="42" spans="1:9" ht="15">
      <c r="A42" s="45">
        <v>33</v>
      </c>
      <c r="B42" s="46" t="s">
        <v>105</v>
      </c>
      <c r="C42" s="68">
        <f t="shared" si="0"/>
        <v>3414869</v>
      </c>
      <c r="D42" s="68"/>
      <c r="E42" s="68">
        <v>3414869</v>
      </c>
      <c r="F42" s="68"/>
      <c r="G42" s="68"/>
      <c r="H42" s="68"/>
      <c r="I42" s="68"/>
    </row>
    <row r="43" spans="1:9" ht="15">
      <c r="A43" s="45">
        <v>34</v>
      </c>
      <c r="B43" s="46" t="s">
        <v>106</v>
      </c>
      <c r="C43" s="68">
        <f t="shared" si="0"/>
        <v>3135183</v>
      </c>
      <c r="D43" s="68"/>
      <c r="E43" s="68">
        <v>3135183</v>
      </c>
      <c r="F43" s="68"/>
      <c r="G43" s="68"/>
      <c r="H43" s="68"/>
      <c r="I43" s="68"/>
    </row>
    <row r="44" spans="1:9" ht="15">
      <c r="A44" s="45">
        <v>35</v>
      </c>
      <c r="B44" s="46" t="s">
        <v>107</v>
      </c>
      <c r="C44" s="68">
        <f t="shared" si="0"/>
        <v>3389277</v>
      </c>
      <c r="D44" s="68"/>
      <c r="E44" s="68">
        <v>3389277</v>
      </c>
      <c r="F44" s="68"/>
      <c r="G44" s="68"/>
      <c r="H44" s="68"/>
      <c r="I44" s="68"/>
    </row>
    <row r="45" spans="1:9" ht="15">
      <c r="A45" s="45">
        <v>36</v>
      </c>
      <c r="B45" s="46" t="s">
        <v>211</v>
      </c>
      <c r="C45" s="68">
        <f t="shared" si="0"/>
        <v>4585421</v>
      </c>
      <c r="D45" s="68"/>
      <c r="E45" s="68">
        <v>4585421</v>
      </c>
      <c r="F45" s="68"/>
      <c r="G45" s="68"/>
      <c r="H45" s="68"/>
      <c r="I45" s="68"/>
    </row>
    <row r="46" spans="1:9" ht="15">
      <c r="A46" s="45">
        <v>37</v>
      </c>
      <c r="B46" s="46" t="s">
        <v>140</v>
      </c>
      <c r="C46" s="68">
        <f t="shared" si="0"/>
        <v>4122798</v>
      </c>
      <c r="D46" s="68"/>
      <c r="E46" s="68">
        <v>4122798</v>
      </c>
      <c r="F46" s="68"/>
      <c r="G46" s="68"/>
      <c r="H46" s="68"/>
      <c r="I46" s="68"/>
    </row>
    <row r="47" spans="1:9" ht="15">
      <c r="A47" s="45">
        <v>38</v>
      </c>
      <c r="B47" s="46" t="s">
        <v>108</v>
      </c>
      <c r="C47" s="68">
        <f t="shared" si="0"/>
        <v>2630141</v>
      </c>
      <c r="D47" s="68"/>
      <c r="E47" s="68">
        <v>2630141</v>
      </c>
      <c r="F47" s="68"/>
      <c r="G47" s="68"/>
      <c r="H47" s="68"/>
      <c r="I47" s="68"/>
    </row>
    <row r="48" spans="1:9" ht="15">
      <c r="A48" s="45">
        <v>39</v>
      </c>
      <c r="B48" s="46" t="s">
        <v>109</v>
      </c>
      <c r="C48" s="68">
        <f t="shared" si="0"/>
        <v>2952148</v>
      </c>
      <c r="D48" s="68"/>
      <c r="E48" s="68">
        <v>2952148</v>
      </c>
      <c r="F48" s="68"/>
      <c r="G48" s="68"/>
      <c r="H48" s="68"/>
      <c r="I48" s="68"/>
    </row>
    <row r="49" spans="1:9" ht="15">
      <c r="A49" s="45">
        <v>40</v>
      </c>
      <c r="B49" s="46" t="s">
        <v>110</v>
      </c>
      <c r="C49" s="68">
        <f t="shared" si="0"/>
        <v>3596543</v>
      </c>
      <c r="D49" s="68"/>
      <c r="E49" s="68">
        <v>3596543</v>
      </c>
      <c r="F49" s="68"/>
      <c r="G49" s="68"/>
      <c r="H49" s="68"/>
      <c r="I49" s="68"/>
    </row>
    <row r="50" spans="1:9" ht="15">
      <c r="A50" s="45">
        <v>41</v>
      </c>
      <c r="B50" s="46" t="s">
        <v>111</v>
      </c>
      <c r="C50" s="68">
        <f t="shared" si="0"/>
        <v>4326761</v>
      </c>
      <c r="D50" s="68"/>
      <c r="E50" s="68">
        <v>4326761</v>
      </c>
      <c r="F50" s="68"/>
      <c r="G50" s="68"/>
      <c r="H50" s="68"/>
      <c r="I50" s="68"/>
    </row>
    <row r="51" spans="1:9" ht="15">
      <c r="A51" s="45">
        <v>42</v>
      </c>
      <c r="B51" s="46" t="s">
        <v>112</v>
      </c>
      <c r="C51" s="68">
        <f t="shared" si="0"/>
        <v>4320442</v>
      </c>
      <c r="D51" s="68"/>
      <c r="E51" s="68">
        <v>4320442</v>
      </c>
      <c r="F51" s="68"/>
      <c r="G51" s="68"/>
      <c r="H51" s="68"/>
      <c r="I51" s="68"/>
    </row>
    <row r="52" spans="1:9" ht="15">
      <c r="A52" s="45">
        <v>43</v>
      </c>
      <c r="B52" s="46" t="s">
        <v>113</v>
      </c>
      <c r="C52" s="68">
        <f t="shared" si="0"/>
        <v>3274980</v>
      </c>
      <c r="D52" s="68"/>
      <c r="E52" s="68">
        <v>3274980</v>
      </c>
      <c r="F52" s="68"/>
      <c r="G52" s="68"/>
      <c r="H52" s="68"/>
      <c r="I52" s="68"/>
    </row>
    <row r="53" spans="1:9" ht="15">
      <c r="A53" s="45">
        <v>44</v>
      </c>
      <c r="B53" s="46" t="s">
        <v>114</v>
      </c>
      <c r="C53" s="68">
        <f t="shared" si="0"/>
        <v>3308731</v>
      </c>
      <c r="D53" s="68"/>
      <c r="E53" s="68">
        <v>3308731</v>
      </c>
      <c r="F53" s="68"/>
      <c r="G53" s="68"/>
      <c r="H53" s="68"/>
      <c r="I53" s="68"/>
    </row>
    <row r="54" spans="1:9" ht="15">
      <c r="A54" s="45">
        <v>45</v>
      </c>
      <c r="B54" s="46" t="s">
        <v>115</v>
      </c>
      <c r="C54" s="68">
        <f t="shared" si="0"/>
        <v>3075588</v>
      </c>
      <c r="D54" s="68"/>
      <c r="E54" s="68">
        <v>3075588</v>
      </c>
      <c r="F54" s="68"/>
      <c r="G54" s="68"/>
      <c r="H54" s="68"/>
      <c r="I54" s="68"/>
    </row>
    <row r="55" spans="1:9" ht="15">
      <c r="A55" s="45">
        <v>46</v>
      </c>
      <c r="B55" s="46" t="s">
        <v>116</v>
      </c>
      <c r="C55" s="68">
        <f t="shared" si="0"/>
        <v>4053653</v>
      </c>
      <c r="D55" s="68"/>
      <c r="E55" s="68">
        <v>4053653</v>
      </c>
      <c r="F55" s="68"/>
      <c r="G55" s="68"/>
      <c r="H55" s="68"/>
      <c r="I55" s="68"/>
    </row>
    <row r="56" spans="1:9" ht="15">
      <c r="A56" s="45">
        <v>47</v>
      </c>
      <c r="B56" s="46" t="s">
        <v>117</v>
      </c>
      <c r="C56" s="68">
        <f t="shared" si="0"/>
        <v>3565809</v>
      </c>
      <c r="D56" s="68"/>
      <c r="E56" s="68">
        <v>3565809</v>
      </c>
      <c r="F56" s="68"/>
      <c r="G56" s="68"/>
      <c r="H56" s="68"/>
      <c r="I56" s="68"/>
    </row>
    <row r="57" spans="1:9" ht="15">
      <c r="A57" s="45">
        <v>48</v>
      </c>
      <c r="B57" s="46" t="s">
        <v>118</v>
      </c>
      <c r="C57" s="68">
        <f t="shared" si="0"/>
        <v>3607844</v>
      </c>
      <c r="D57" s="68"/>
      <c r="E57" s="68">
        <v>3607844</v>
      </c>
      <c r="F57" s="68"/>
      <c r="G57" s="68"/>
      <c r="H57" s="68"/>
      <c r="I57" s="68"/>
    </row>
    <row r="58" spans="1:9" ht="15">
      <c r="A58" s="45">
        <v>49</v>
      </c>
      <c r="B58" s="46" t="s">
        <v>119</v>
      </c>
      <c r="C58" s="68">
        <f t="shared" si="0"/>
        <v>3544863</v>
      </c>
      <c r="D58" s="68"/>
      <c r="E58" s="68">
        <v>3544863</v>
      </c>
      <c r="F58" s="68"/>
      <c r="G58" s="68"/>
      <c r="H58" s="68"/>
      <c r="I58" s="68"/>
    </row>
    <row r="59" spans="1:9" ht="15">
      <c r="A59" s="45">
        <v>50</v>
      </c>
      <c r="B59" s="46" t="s">
        <v>120</v>
      </c>
      <c r="C59" s="68">
        <f t="shared" si="0"/>
        <v>2680222</v>
      </c>
      <c r="D59" s="68"/>
      <c r="E59" s="68">
        <v>2680222</v>
      </c>
      <c r="F59" s="68"/>
      <c r="G59" s="68"/>
      <c r="H59" s="68"/>
      <c r="I59" s="68"/>
    </row>
    <row r="60" spans="1:9" ht="15">
      <c r="A60" s="45">
        <v>51</v>
      </c>
      <c r="B60" s="46" t="s">
        <v>121</v>
      </c>
      <c r="C60" s="68">
        <f t="shared" si="0"/>
        <v>2283197</v>
      </c>
      <c r="D60" s="68"/>
      <c r="E60" s="68">
        <v>2283197</v>
      </c>
      <c r="F60" s="68"/>
      <c r="G60" s="68"/>
      <c r="H60" s="68"/>
      <c r="I60" s="68"/>
    </row>
    <row r="61" spans="1:9" ht="15">
      <c r="A61" s="45">
        <v>52</v>
      </c>
      <c r="B61" s="46" t="s">
        <v>122</v>
      </c>
      <c r="C61" s="68">
        <f t="shared" si="0"/>
        <v>4064172</v>
      </c>
      <c r="D61" s="68"/>
      <c r="E61" s="68">
        <v>4064172</v>
      </c>
      <c r="F61" s="68"/>
      <c r="G61" s="68"/>
      <c r="H61" s="68"/>
      <c r="I61" s="68"/>
    </row>
    <row r="62" spans="1:9" ht="15">
      <c r="A62" s="45">
        <v>53</v>
      </c>
      <c r="B62" s="46" t="s">
        <v>123</v>
      </c>
      <c r="C62" s="68">
        <f t="shared" si="0"/>
        <v>3186472</v>
      </c>
      <c r="D62" s="68"/>
      <c r="E62" s="68">
        <v>3186472</v>
      </c>
      <c r="F62" s="68"/>
      <c r="G62" s="68"/>
      <c r="H62" s="68"/>
      <c r="I62" s="68"/>
    </row>
    <row r="63" spans="1:9" ht="15">
      <c r="A63" s="45">
        <v>54</v>
      </c>
      <c r="B63" s="46" t="s">
        <v>124</v>
      </c>
      <c r="C63" s="68">
        <f t="shared" si="0"/>
        <v>2195117</v>
      </c>
      <c r="D63" s="68"/>
      <c r="E63" s="68">
        <v>2195117</v>
      </c>
      <c r="F63" s="68"/>
      <c r="G63" s="68"/>
      <c r="H63" s="68"/>
      <c r="I63" s="68"/>
    </row>
    <row r="64" spans="1:9" ht="15">
      <c r="A64" s="45">
        <v>55</v>
      </c>
      <c r="B64" s="46" t="s">
        <v>125</v>
      </c>
      <c r="C64" s="68">
        <f t="shared" si="0"/>
        <v>3922475</v>
      </c>
      <c r="D64" s="68"/>
      <c r="E64" s="68">
        <v>3922475</v>
      </c>
      <c r="F64" s="68"/>
      <c r="G64" s="68"/>
      <c r="H64" s="68"/>
      <c r="I64" s="68"/>
    </row>
    <row r="65" spans="1:9" ht="15">
      <c r="A65" s="45">
        <v>56</v>
      </c>
      <c r="B65" s="46" t="s">
        <v>126</v>
      </c>
      <c r="C65" s="68">
        <f t="shared" si="0"/>
        <v>3380284</v>
      </c>
      <c r="D65" s="68"/>
      <c r="E65" s="68">
        <v>3380284</v>
      </c>
      <c r="F65" s="68"/>
      <c r="G65" s="68"/>
      <c r="H65" s="68"/>
      <c r="I65" s="68"/>
    </row>
    <row r="66" spans="1:9" ht="15">
      <c r="A66" s="45">
        <v>57</v>
      </c>
      <c r="B66" s="46" t="s">
        <v>127</v>
      </c>
      <c r="C66" s="68">
        <f t="shared" si="0"/>
        <v>2613536</v>
      </c>
      <c r="D66" s="68"/>
      <c r="E66" s="68">
        <v>2613536</v>
      </c>
      <c r="F66" s="68"/>
      <c r="G66" s="68"/>
      <c r="H66" s="68"/>
      <c r="I66" s="68"/>
    </row>
    <row r="67" spans="1:9" ht="15">
      <c r="A67" s="45">
        <v>58</v>
      </c>
      <c r="B67" s="46" t="s">
        <v>128</v>
      </c>
      <c r="C67" s="68">
        <f t="shared" si="0"/>
        <v>3280691</v>
      </c>
      <c r="D67" s="68"/>
      <c r="E67" s="68">
        <v>3280691</v>
      </c>
      <c r="F67" s="68"/>
      <c r="G67" s="68"/>
      <c r="H67" s="68"/>
      <c r="I67" s="68"/>
    </row>
    <row r="68" spans="1:9" ht="15">
      <c r="A68" s="45">
        <v>59</v>
      </c>
      <c r="B68" s="46" t="s">
        <v>129</v>
      </c>
      <c r="C68" s="68">
        <f t="shared" si="0"/>
        <v>2511186</v>
      </c>
      <c r="D68" s="68"/>
      <c r="E68" s="68">
        <v>2511186</v>
      </c>
      <c r="F68" s="68"/>
      <c r="G68" s="68"/>
      <c r="H68" s="68"/>
      <c r="I68" s="68"/>
    </row>
    <row r="69" spans="1:9" ht="15">
      <c r="A69" s="45">
        <v>60</v>
      </c>
      <c r="B69" s="46" t="s">
        <v>130</v>
      </c>
      <c r="C69" s="68">
        <f t="shared" si="0"/>
        <v>2517649</v>
      </c>
      <c r="D69" s="68"/>
      <c r="E69" s="68">
        <v>2517649</v>
      </c>
      <c r="F69" s="68"/>
      <c r="G69" s="68"/>
      <c r="H69" s="68"/>
      <c r="I69" s="68"/>
    </row>
    <row r="70" spans="1:9" ht="15">
      <c r="A70" s="45">
        <v>61</v>
      </c>
      <c r="B70" s="46" t="s">
        <v>131</v>
      </c>
      <c r="C70" s="68">
        <f t="shared" si="0"/>
        <v>5243052</v>
      </c>
      <c r="D70" s="68"/>
      <c r="E70" s="68">
        <v>5243052</v>
      </c>
      <c r="F70" s="68"/>
      <c r="G70" s="68"/>
      <c r="H70" s="68"/>
      <c r="I70" s="68"/>
    </row>
    <row r="71" spans="1:9" ht="15">
      <c r="A71" s="45">
        <v>62</v>
      </c>
      <c r="B71" s="46" t="s">
        <v>132</v>
      </c>
      <c r="C71" s="68">
        <f t="shared" si="0"/>
        <v>3252737</v>
      </c>
      <c r="D71" s="68"/>
      <c r="E71" s="68">
        <v>3252737</v>
      </c>
      <c r="F71" s="68"/>
      <c r="G71" s="68"/>
      <c r="H71" s="68"/>
      <c r="I71" s="68"/>
    </row>
    <row r="72" spans="1:9" ht="15">
      <c r="A72" s="45">
        <v>63</v>
      </c>
      <c r="B72" s="46" t="s">
        <v>133</v>
      </c>
      <c r="C72" s="68">
        <f t="shared" si="0"/>
        <v>3888034</v>
      </c>
      <c r="D72" s="68"/>
      <c r="E72" s="68">
        <v>3888034</v>
      </c>
      <c r="F72" s="68"/>
      <c r="G72" s="68"/>
      <c r="H72" s="68"/>
      <c r="I72" s="68"/>
    </row>
    <row r="73" spans="1:9" ht="15">
      <c r="A73" s="45">
        <v>64</v>
      </c>
      <c r="B73" s="46" t="s">
        <v>134</v>
      </c>
      <c r="C73" s="68">
        <f t="shared" si="0"/>
        <v>2190692</v>
      </c>
      <c r="D73" s="68"/>
      <c r="E73" s="68">
        <v>2190692</v>
      </c>
      <c r="F73" s="68"/>
      <c r="G73" s="68"/>
      <c r="H73" s="68"/>
      <c r="I73" s="68"/>
    </row>
    <row r="74" spans="1:9" ht="15">
      <c r="A74" s="45">
        <v>65</v>
      </c>
      <c r="B74" s="46" t="s">
        <v>135</v>
      </c>
      <c r="C74" s="68">
        <f t="shared" si="0"/>
        <v>2927409</v>
      </c>
      <c r="D74" s="68"/>
      <c r="E74" s="68">
        <v>2927409</v>
      </c>
      <c r="F74" s="68"/>
      <c r="G74" s="68"/>
      <c r="H74" s="68"/>
      <c r="I74" s="68"/>
    </row>
    <row r="75" spans="1:9" ht="15">
      <c r="A75" s="45">
        <v>66</v>
      </c>
      <c r="B75" s="46" t="s">
        <v>136</v>
      </c>
      <c r="C75" s="68">
        <f t="shared" si="0"/>
        <v>2106348</v>
      </c>
      <c r="D75" s="68"/>
      <c r="E75" s="68">
        <v>2106348</v>
      </c>
      <c r="F75" s="68"/>
      <c r="G75" s="68"/>
      <c r="H75" s="68"/>
      <c r="I75" s="68"/>
    </row>
    <row r="76" spans="1:9" ht="15">
      <c r="A76" s="45">
        <v>67</v>
      </c>
      <c r="B76" s="46" t="s">
        <v>137</v>
      </c>
      <c r="C76" s="68">
        <f aca="true" t="shared" si="1" ref="C76:C124">D76+E76+F76+G76+H76+I76</f>
        <v>3503779</v>
      </c>
      <c r="D76" s="68"/>
      <c r="E76" s="68">
        <v>3503779</v>
      </c>
      <c r="F76" s="68"/>
      <c r="G76" s="68"/>
      <c r="H76" s="68"/>
      <c r="I76" s="68"/>
    </row>
    <row r="77" spans="1:9" ht="30">
      <c r="A77" s="45">
        <v>68</v>
      </c>
      <c r="B77" s="47" t="s">
        <v>138</v>
      </c>
      <c r="C77" s="68">
        <f t="shared" si="1"/>
        <v>6768283</v>
      </c>
      <c r="D77" s="68"/>
      <c r="E77" s="68">
        <v>6768283</v>
      </c>
      <c r="F77" s="68"/>
      <c r="G77" s="68"/>
      <c r="H77" s="68"/>
      <c r="I77" s="68"/>
    </row>
    <row r="78" spans="1:9" ht="15">
      <c r="A78" s="45">
        <v>69</v>
      </c>
      <c r="B78" s="46" t="s">
        <v>139</v>
      </c>
      <c r="C78" s="68">
        <f t="shared" si="1"/>
        <v>2817915</v>
      </c>
      <c r="D78" s="68"/>
      <c r="E78" s="68">
        <v>2817915</v>
      </c>
      <c r="F78" s="68"/>
      <c r="G78" s="68"/>
      <c r="H78" s="68"/>
      <c r="I78" s="68"/>
    </row>
    <row r="79" spans="1:9" ht="15">
      <c r="A79" s="45">
        <v>70</v>
      </c>
      <c r="B79" s="46" t="s">
        <v>369</v>
      </c>
      <c r="C79" s="68">
        <f t="shared" si="1"/>
        <v>5501136</v>
      </c>
      <c r="D79" s="68"/>
      <c r="E79" s="68">
        <v>5501136</v>
      </c>
      <c r="F79" s="68"/>
      <c r="G79" s="68"/>
      <c r="H79" s="68"/>
      <c r="I79" s="68"/>
    </row>
    <row r="80" spans="1:9" ht="15">
      <c r="A80" s="45">
        <v>71</v>
      </c>
      <c r="B80" s="46" t="s">
        <v>371</v>
      </c>
      <c r="C80" s="68">
        <f t="shared" si="1"/>
        <v>3495968</v>
      </c>
      <c r="D80" s="68">
        <f>550000+870000</f>
        <v>1420000</v>
      </c>
      <c r="E80" s="68">
        <f>200000+1875968</f>
        <v>2075968</v>
      </c>
      <c r="F80" s="68"/>
      <c r="G80" s="68"/>
      <c r="H80" s="68"/>
      <c r="I80" s="68"/>
    </row>
    <row r="81" spans="1:9" ht="15">
      <c r="A81" s="45">
        <v>72</v>
      </c>
      <c r="B81" s="46" t="s">
        <v>372</v>
      </c>
      <c r="C81" s="68">
        <f t="shared" si="1"/>
        <v>547500</v>
      </c>
      <c r="D81" s="68"/>
      <c r="E81" s="68">
        <v>547500</v>
      </c>
      <c r="F81" s="68"/>
      <c r="G81" s="68"/>
      <c r="H81" s="68"/>
      <c r="I81" s="68"/>
    </row>
    <row r="82" spans="1:9" ht="30">
      <c r="A82" s="45">
        <v>73</v>
      </c>
      <c r="B82" s="351" t="s">
        <v>370</v>
      </c>
      <c r="C82" s="68">
        <f t="shared" si="1"/>
        <v>4087968</v>
      </c>
      <c r="D82" s="68"/>
      <c r="E82" s="68">
        <v>4087968</v>
      </c>
      <c r="F82" s="68"/>
      <c r="G82" s="68"/>
      <c r="H82" s="68"/>
      <c r="I82" s="68"/>
    </row>
    <row r="83" spans="1:9" ht="15">
      <c r="A83" s="45">
        <v>74</v>
      </c>
      <c r="B83" s="47" t="s">
        <v>141</v>
      </c>
      <c r="C83" s="68">
        <v>3786359</v>
      </c>
      <c r="D83" s="68"/>
      <c r="E83" s="68">
        <v>4025901</v>
      </c>
      <c r="F83" s="68"/>
      <c r="G83" s="68"/>
      <c r="H83" s="68"/>
      <c r="I83" s="68"/>
    </row>
    <row r="84" spans="1:13" s="183" customFormat="1" ht="15">
      <c r="A84" s="45">
        <v>75</v>
      </c>
      <c r="B84" s="149" t="s">
        <v>164</v>
      </c>
      <c r="C84" s="68">
        <f t="shared" si="1"/>
        <v>1466586</v>
      </c>
      <c r="D84" s="68"/>
      <c r="E84" s="68">
        <v>1466586</v>
      </c>
      <c r="F84" s="188"/>
      <c r="G84" s="188"/>
      <c r="H84" s="188"/>
      <c r="I84" s="188"/>
      <c r="J84" s="184"/>
      <c r="K84" s="184"/>
      <c r="L84" s="184"/>
      <c r="M84" s="184"/>
    </row>
    <row r="85" spans="1:13" s="183" customFormat="1" ht="15">
      <c r="A85" s="45">
        <v>76</v>
      </c>
      <c r="B85" s="149" t="s">
        <v>161</v>
      </c>
      <c r="C85" s="68">
        <f t="shared" si="1"/>
        <v>1249681</v>
      </c>
      <c r="D85" s="68"/>
      <c r="E85" s="68">
        <v>1249681</v>
      </c>
      <c r="F85" s="188"/>
      <c r="G85" s="188"/>
      <c r="H85" s="188"/>
      <c r="I85" s="188"/>
      <c r="J85" s="184"/>
      <c r="K85" s="184"/>
      <c r="L85" s="184"/>
      <c r="M85" s="184"/>
    </row>
    <row r="86" spans="1:13" s="183" customFormat="1" ht="15">
      <c r="A86" s="45">
        <v>77</v>
      </c>
      <c r="B86" s="149" t="s">
        <v>373</v>
      </c>
      <c r="C86" s="68">
        <f t="shared" si="1"/>
        <v>300000</v>
      </c>
      <c r="D86" s="68"/>
      <c r="E86" s="68">
        <v>300000</v>
      </c>
      <c r="F86" s="188"/>
      <c r="G86" s="188"/>
      <c r="H86" s="188"/>
      <c r="I86" s="188"/>
      <c r="J86" s="184"/>
      <c r="K86" s="184"/>
      <c r="L86" s="184"/>
      <c r="M86" s="184"/>
    </row>
    <row r="87" spans="1:13" s="183" customFormat="1" ht="15">
      <c r="A87" s="45">
        <v>78</v>
      </c>
      <c r="B87" s="148" t="s">
        <v>209</v>
      </c>
      <c r="C87" s="68">
        <f t="shared" si="1"/>
        <v>4580000</v>
      </c>
      <c r="D87" s="68">
        <f>2670000+1910000</f>
        <v>4580000</v>
      </c>
      <c r="E87" s="68">
        <v>0</v>
      </c>
      <c r="F87" s="188"/>
      <c r="G87" s="188"/>
      <c r="H87" s="188"/>
      <c r="I87" s="188"/>
      <c r="J87" s="185"/>
      <c r="K87" s="184"/>
      <c r="L87" s="184"/>
      <c r="M87" s="184"/>
    </row>
    <row r="88" spans="1:10" ht="15">
      <c r="A88" s="45">
        <v>79</v>
      </c>
      <c r="B88" s="48" t="s">
        <v>74</v>
      </c>
      <c r="C88" s="68">
        <f t="shared" si="1"/>
        <v>12621570</v>
      </c>
      <c r="D88" s="68"/>
      <c r="E88" s="68">
        <f>32700+12588870</f>
        <v>12621570</v>
      </c>
      <c r="F88" s="68"/>
      <c r="G88" s="68"/>
      <c r="H88" s="68"/>
      <c r="I88" s="68"/>
      <c r="J88" s="24"/>
    </row>
    <row r="89" spans="1:10" ht="15">
      <c r="A89" s="45">
        <v>80</v>
      </c>
      <c r="B89" s="46" t="s">
        <v>166</v>
      </c>
      <c r="C89" s="68">
        <f t="shared" si="1"/>
        <v>7511449</v>
      </c>
      <c r="D89" s="68"/>
      <c r="E89" s="68">
        <v>7511449</v>
      </c>
      <c r="F89" s="68"/>
      <c r="G89" s="68"/>
      <c r="H89" s="68"/>
      <c r="I89" s="68"/>
      <c r="J89" s="24"/>
    </row>
    <row r="90" spans="1:9" ht="15">
      <c r="A90" s="45">
        <v>81</v>
      </c>
      <c r="B90" s="46" t="s">
        <v>65</v>
      </c>
      <c r="C90" s="68">
        <f t="shared" si="1"/>
        <v>1818110</v>
      </c>
      <c r="D90" s="68"/>
      <c r="E90" s="68">
        <v>1818110</v>
      </c>
      <c r="F90" s="68"/>
      <c r="G90" s="68"/>
      <c r="H90" s="68"/>
      <c r="I90" s="68"/>
    </row>
    <row r="91" spans="1:10" ht="15">
      <c r="A91" s="45">
        <v>82</v>
      </c>
      <c r="B91" s="49" t="s">
        <v>66</v>
      </c>
      <c r="C91" s="68">
        <f t="shared" si="1"/>
        <v>47998369</v>
      </c>
      <c r="D91" s="68"/>
      <c r="E91" s="68">
        <f>1367084+245805+46385480</f>
        <v>47998369</v>
      </c>
      <c r="F91" s="68"/>
      <c r="G91" s="68"/>
      <c r="H91" s="68"/>
      <c r="I91" s="68"/>
      <c r="J91" s="24"/>
    </row>
    <row r="92" spans="1:10" ht="15">
      <c r="A92" s="45">
        <v>83</v>
      </c>
      <c r="B92" s="46" t="s">
        <v>67</v>
      </c>
      <c r="C92" s="68">
        <f t="shared" si="1"/>
        <v>1781766</v>
      </c>
      <c r="D92" s="68"/>
      <c r="E92" s="68">
        <f>1501766+280000</f>
        <v>1781766</v>
      </c>
      <c r="F92" s="68"/>
      <c r="G92" s="68"/>
      <c r="H92" s="68"/>
      <c r="I92" s="68"/>
      <c r="J92" s="24"/>
    </row>
    <row r="93" spans="1:10" ht="15">
      <c r="A93" s="45">
        <v>84</v>
      </c>
      <c r="B93" s="46" t="s">
        <v>68</v>
      </c>
      <c r="C93" s="68">
        <f t="shared" si="1"/>
        <v>1480173</v>
      </c>
      <c r="D93" s="68"/>
      <c r="E93" s="68">
        <v>1480173</v>
      </c>
      <c r="F93" s="68"/>
      <c r="G93" s="68"/>
      <c r="H93" s="68"/>
      <c r="I93" s="68"/>
      <c r="J93" s="24"/>
    </row>
    <row r="94" spans="1:9" ht="15">
      <c r="A94" s="45">
        <v>85</v>
      </c>
      <c r="B94" s="46" t="s">
        <v>69</v>
      </c>
      <c r="C94" s="68">
        <f t="shared" si="1"/>
        <v>323458</v>
      </c>
      <c r="D94" s="68"/>
      <c r="E94" s="68">
        <v>323458</v>
      </c>
      <c r="F94" s="189"/>
      <c r="G94" s="189"/>
      <c r="H94" s="189"/>
      <c r="I94" s="189"/>
    </row>
    <row r="95" spans="1:9" ht="15">
      <c r="A95" s="45">
        <v>86</v>
      </c>
      <c r="B95" s="50" t="s">
        <v>70</v>
      </c>
      <c r="C95" s="68">
        <f t="shared" si="1"/>
        <v>1949179</v>
      </c>
      <c r="D95" s="68"/>
      <c r="E95" s="68">
        <v>1949179</v>
      </c>
      <c r="F95" s="189"/>
      <c r="G95" s="189"/>
      <c r="H95" s="189"/>
      <c r="I95" s="189"/>
    </row>
    <row r="96" spans="1:9" ht="15">
      <c r="A96" s="45">
        <v>87</v>
      </c>
      <c r="B96" s="46" t="s">
        <v>71</v>
      </c>
      <c r="C96" s="68">
        <f t="shared" si="1"/>
        <v>1019207</v>
      </c>
      <c r="D96" s="68"/>
      <c r="E96" s="68">
        <v>1019207</v>
      </c>
      <c r="F96" s="189"/>
      <c r="G96" s="189"/>
      <c r="H96" s="189"/>
      <c r="I96" s="189"/>
    </row>
    <row r="97" spans="1:10" ht="15">
      <c r="A97" s="45">
        <v>88</v>
      </c>
      <c r="B97" s="46" t="s">
        <v>72</v>
      </c>
      <c r="C97" s="68">
        <f t="shared" si="1"/>
        <v>1759774</v>
      </c>
      <c r="D97" s="68"/>
      <c r="E97" s="68">
        <f>1259774+500000</f>
        <v>1759774</v>
      </c>
      <c r="F97" s="189"/>
      <c r="G97" s="189"/>
      <c r="H97" s="189"/>
      <c r="I97" s="189"/>
      <c r="J97" s="24"/>
    </row>
    <row r="98" spans="1:9" ht="15">
      <c r="A98" s="45">
        <v>89</v>
      </c>
      <c r="B98" s="46" t="s">
        <v>73</v>
      </c>
      <c r="C98" s="68">
        <f t="shared" si="1"/>
        <v>1542880</v>
      </c>
      <c r="D98" s="68"/>
      <c r="E98" s="68">
        <v>1542880</v>
      </c>
      <c r="F98" s="189"/>
      <c r="G98" s="189"/>
      <c r="H98" s="189"/>
      <c r="I98" s="189"/>
    </row>
    <row r="99" spans="1:9" ht="15">
      <c r="A99" s="45">
        <v>90</v>
      </c>
      <c r="B99" s="46" t="s">
        <v>145</v>
      </c>
      <c r="C99" s="68">
        <f t="shared" si="1"/>
        <v>2154975</v>
      </c>
      <c r="D99" s="68">
        <v>1200000</v>
      </c>
      <c r="E99" s="68">
        <v>954975</v>
      </c>
      <c r="F99" s="189"/>
      <c r="G99" s="189"/>
      <c r="H99" s="189"/>
      <c r="I99" s="189"/>
    </row>
    <row r="100" spans="1:9" ht="15">
      <c r="A100" s="45">
        <v>91</v>
      </c>
      <c r="B100" s="46" t="s">
        <v>159</v>
      </c>
      <c r="C100" s="68">
        <f t="shared" si="1"/>
        <v>795013</v>
      </c>
      <c r="D100" s="68"/>
      <c r="E100" s="68">
        <v>795013</v>
      </c>
      <c r="F100" s="189"/>
      <c r="G100" s="189"/>
      <c r="H100" s="189"/>
      <c r="I100" s="189"/>
    </row>
    <row r="101" spans="1:9" ht="31.5">
      <c r="A101" s="45">
        <v>92</v>
      </c>
      <c r="B101" s="190" t="s">
        <v>143</v>
      </c>
      <c r="C101" s="68">
        <f t="shared" si="1"/>
        <v>5384802</v>
      </c>
      <c r="D101" s="68"/>
      <c r="E101" s="68">
        <f>5134802+150000+100000</f>
        <v>5384802</v>
      </c>
      <c r="F101" s="189"/>
      <c r="G101" s="189"/>
      <c r="H101" s="189"/>
      <c r="I101" s="189"/>
    </row>
    <row r="102" spans="1:9" ht="30">
      <c r="A102" s="45">
        <v>93</v>
      </c>
      <c r="B102" s="47" t="s">
        <v>160</v>
      </c>
      <c r="C102" s="68">
        <f t="shared" si="1"/>
        <v>1292335</v>
      </c>
      <c r="D102" s="68"/>
      <c r="E102" s="68">
        <v>1292335</v>
      </c>
      <c r="F102" s="189"/>
      <c r="G102" s="189"/>
      <c r="H102" s="189"/>
      <c r="I102" s="189"/>
    </row>
    <row r="103" spans="1:9" ht="15">
      <c r="A103" s="45">
        <v>94</v>
      </c>
      <c r="B103" s="51" t="s">
        <v>275</v>
      </c>
      <c r="C103" s="68">
        <f t="shared" si="1"/>
        <v>110400</v>
      </c>
      <c r="D103" s="189"/>
      <c r="E103" s="68">
        <v>110400</v>
      </c>
      <c r="F103" s="189"/>
      <c r="G103" s="189"/>
      <c r="H103" s="189"/>
      <c r="I103" s="189"/>
    </row>
    <row r="104" spans="1:9" ht="15">
      <c r="A104" s="45">
        <v>95</v>
      </c>
      <c r="B104" s="51" t="s">
        <v>276</v>
      </c>
      <c r="C104" s="68">
        <f t="shared" si="1"/>
        <v>7500</v>
      </c>
      <c r="D104" s="189"/>
      <c r="E104" s="68">
        <v>7500</v>
      </c>
      <c r="F104" s="189"/>
      <c r="G104" s="189"/>
      <c r="H104" s="189"/>
      <c r="I104" s="189"/>
    </row>
    <row r="105" spans="1:9" ht="15">
      <c r="A105" s="45">
        <v>96</v>
      </c>
      <c r="B105" s="51" t="s">
        <v>277</v>
      </c>
      <c r="C105" s="68">
        <f t="shared" si="1"/>
        <v>1600000</v>
      </c>
      <c r="D105" s="189"/>
      <c r="E105" s="68">
        <v>1600000</v>
      </c>
      <c r="F105" s="189"/>
      <c r="G105" s="189"/>
      <c r="H105" s="189"/>
      <c r="I105" s="189"/>
    </row>
    <row r="106" spans="1:10" ht="15">
      <c r="A106" s="45">
        <v>97</v>
      </c>
      <c r="B106" s="191" t="s">
        <v>186</v>
      </c>
      <c r="C106" s="68">
        <f t="shared" si="1"/>
        <v>1812807</v>
      </c>
      <c r="D106" s="68">
        <v>860000</v>
      </c>
      <c r="E106" s="68">
        <f>300000+200000+165957+30246+171927</f>
        <v>868130</v>
      </c>
      <c r="F106" s="68">
        <v>84677</v>
      </c>
      <c r="G106" s="189"/>
      <c r="H106" s="189"/>
      <c r="I106" s="189"/>
      <c r="J106" s="196"/>
    </row>
    <row r="107" spans="1:10" ht="15">
      <c r="A107" s="45">
        <v>98</v>
      </c>
      <c r="B107" s="191" t="s">
        <v>187</v>
      </c>
      <c r="C107" s="68">
        <f t="shared" si="1"/>
        <v>859411</v>
      </c>
      <c r="D107" s="68">
        <v>750000</v>
      </c>
      <c r="E107" s="68">
        <v>0</v>
      </c>
      <c r="F107" s="68">
        <v>109411</v>
      </c>
      <c r="G107" s="189"/>
      <c r="H107" s="189"/>
      <c r="I107" s="189"/>
      <c r="J107" s="196"/>
    </row>
    <row r="108" spans="1:10" ht="15">
      <c r="A108" s="45">
        <v>99</v>
      </c>
      <c r="B108" s="192" t="s">
        <v>188</v>
      </c>
      <c r="C108" s="68">
        <f t="shared" si="1"/>
        <v>681669</v>
      </c>
      <c r="D108" s="68">
        <v>610000</v>
      </c>
      <c r="E108" s="68">
        <v>0</v>
      </c>
      <c r="F108" s="68">
        <v>71669</v>
      </c>
      <c r="G108" s="189"/>
      <c r="H108" s="189"/>
      <c r="I108" s="189"/>
      <c r="J108" s="196"/>
    </row>
    <row r="109" spans="1:10" ht="15">
      <c r="A109" s="45">
        <v>100</v>
      </c>
      <c r="B109" s="191" t="s">
        <v>189</v>
      </c>
      <c r="C109" s="68">
        <f t="shared" si="1"/>
        <v>1747234</v>
      </c>
      <c r="D109" s="68">
        <v>1100000</v>
      </c>
      <c r="E109" s="68">
        <f>26804+8967+274473+250000</f>
        <v>560244</v>
      </c>
      <c r="F109" s="68">
        <v>86990</v>
      </c>
      <c r="G109" s="189"/>
      <c r="H109" s="189"/>
      <c r="I109" s="189"/>
      <c r="J109" s="196"/>
    </row>
    <row r="110" spans="1:10" ht="15">
      <c r="A110" s="45">
        <v>101</v>
      </c>
      <c r="B110" s="192" t="s">
        <v>190</v>
      </c>
      <c r="C110" s="68">
        <f t="shared" si="1"/>
        <v>2260848</v>
      </c>
      <c r="D110" s="68">
        <v>1900000</v>
      </c>
      <c r="E110" s="68">
        <v>258370</v>
      </c>
      <c r="F110" s="68">
        <v>102478</v>
      </c>
      <c r="G110" s="189"/>
      <c r="H110" s="189"/>
      <c r="I110" s="189"/>
      <c r="J110" s="196"/>
    </row>
    <row r="111" spans="1:10" ht="15">
      <c r="A111" s="45">
        <v>102</v>
      </c>
      <c r="B111" s="193" t="s">
        <v>191</v>
      </c>
      <c r="C111" s="68">
        <f t="shared" si="1"/>
        <v>1227941</v>
      </c>
      <c r="D111" s="68">
        <v>460000</v>
      </c>
      <c r="E111" s="68">
        <f>200000+488718</f>
        <v>688718</v>
      </c>
      <c r="F111" s="68">
        <v>79223</v>
      </c>
      <c r="G111" s="189"/>
      <c r="H111" s="189"/>
      <c r="I111" s="189"/>
      <c r="J111" s="196"/>
    </row>
    <row r="112" spans="1:10" ht="15">
      <c r="A112" s="45">
        <v>103</v>
      </c>
      <c r="B112" s="192" t="s">
        <v>192</v>
      </c>
      <c r="C112" s="68">
        <f t="shared" si="1"/>
        <v>3816353</v>
      </c>
      <c r="D112" s="68">
        <v>3400000</v>
      </c>
      <c r="E112" s="68">
        <f>239090+95875</f>
        <v>334965</v>
      </c>
      <c r="F112" s="68">
        <v>81388</v>
      </c>
      <c r="G112" s="189"/>
      <c r="H112" s="189"/>
      <c r="I112" s="189"/>
      <c r="J112" s="196"/>
    </row>
    <row r="113" spans="1:10" ht="15">
      <c r="A113" s="45">
        <v>104</v>
      </c>
      <c r="B113" s="192" t="s">
        <v>193</v>
      </c>
      <c r="C113" s="68">
        <f t="shared" si="1"/>
        <v>7746040</v>
      </c>
      <c r="D113" s="68">
        <f>744679+920000+5000000+990000</f>
        <v>7654679</v>
      </c>
      <c r="E113" s="68">
        <v>0</v>
      </c>
      <c r="F113" s="68">
        <v>91361</v>
      </c>
      <c r="G113" s="189"/>
      <c r="H113" s="189"/>
      <c r="I113" s="189"/>
      <c r="J113" s="196"/>
    </row>
    <row r="114" spans="1:10" ht="15">
      <c r="A114" s="45">
        <v>105</v>
      </c>
      <c r="B114" s="192" t="s">
        <v>194</v>
      </c>
      <c r="C114" s="68">
        <f t="shared" si="1"/>
        <v>1450307</v>
      </c>
      <c r="D114" s="68">
        <v>950000</v>
      </c>
      <c r="E114" s="68">
        <f>265197+153365</f>
        <v>418562</v>
      </c>
      <c r="F114" s="68">
        <v>81745</v>
      </c>
      <c r="G114" s="189"/>
      <c r="H114" s="189"/>
      <c r="I114" s="189"/>
      <c r="J114" s="196"/>
    </row>
    <row r="115" spans="1:10" ht="15">
      <c r="A115" s="45">
        <v>106</v>
      </c>
      <c r="B115" s="192" t="s">
        <v>195</v>
      </c>
      <c r="C115" s="68">
        <f t="shared" si="1"/>
        <v>1901258</v>
      </c>
      <c r="D115" s="68">
        <f>650000+660000</f>
        <v>1310000</v>
      </c>
      <c r="E115" s="68">
        <f>199496+118212+194180</f>
        <v>511888</v>
      </c>
      <c r="F115" s="68">
        <v>79370</v>
      </c>
      <c r="G115" s="189"/>
      <c r="H115" s="189"/>
      <c r="I115" s="189"/>
      <c r="J115" s="196"/>
    </row>
    <row r="116" spans="1:10" ht="15">
      <c r="A116" s="45">
        <v>107</v>
      </c>
      <c r="B116" s="192" t="s">
        <v>196</v>
      </c>
      <c r="C116" s="68">
        <f t="shared" si="1"/>
        <v>2194635</v>
      </c>
      <c r="D116" s="68">
        <f>941321</f>
        <v>941321</v>
      </c>
      <c r="E116" s="68">
        <f>500000+614393</f>
        <v>1114393</v>
      </c>
      <c r="F116" s="68">
        <v>138921</v>
      </c>
      <c r="G116" s="189"/>
      <c r="H116" s="189"/>
      <c r="I116" s="189"/>
      <c r="J116" s="196"/>
    </row>
    <row r="117" spans="1:10" ht="15">
      <c r="A117" s="45">
        <v>108</v>
      </c>
      <c r="B117" s="192" t="s">
        <v>197</v>
      </c>
      <c r="C117" s="68">
        <f t="shared" si="1"/>
        <v>856207</v>
      </c>
      <c r="D117" s="68">
        <v>534112</v>
      </c>
      <c r="E117" s="68">
        <v>224314</v>
      </c>
      <c r="F117" s="68">
        <v>97781</v>
      </c>
      <c r="G117" s="189"/>
      <c r="H117" s="189"/>
      <c r="I117" s="189"/>
      <c r="J117" s="196"/>
    </row>
    <row r="118" spans="1:10" ht="15">
      <c r="A118" s="45">
        <v>109</v>
      </c>
      <c r="B118" s="192" t="s">
        <v>198</v>
      </c>
      <c r="C118" s="68">
        <f t="shared" si="1"/>
        <v>1554226</v>
      </c>
      <c r="D118" s="68">
        <v>1000000</v>
      </c>
      <c r="E118" s="68">
        <f>150000+56408+42565+209924</f>
        <v>458897</v>
      </c>
      <c r="F118" s="68">
        <v>95329</v>
      </c>
      <c r="G118" s="189"/>
      <c r="H118" s="189"/>
      <c r="I118" s="189"/>
      <c r="J118" s="196"/>
    </row>
    <row r="119" spans="1:10" ht="15">
      <c r="A119" s="45">
        <v>110</v>
      </c>
      <c r="B119" s="192" t="s">
        <v>199</v>
      </c>
      <c r="C119" s="68">
        <f t="shared" si="1"/>
        <v>1328513</v>
      </c>
      <c r="D119" s="68">
        <v>1035888</v>
      </c>
      <c r="E119" s="68">
        <v>193428</v>
      </c>
      <c r="F119" s="68">
        <v>99197</v>
      </c>
      <c r="G119" s="189"/>
      <c r="H119" s="189"/>
      <c r="I119" s="189"/>
      <c r="J119" s="196"/>
    </row>
    <row r="120" spans="1:10" ht="15">
      <c r="A120" s="45">
        <v>111</v>
      </c>
      <c r="B120" s="192" t="s">
        <v>200</v>
      </c>
      <c r="C120" s="68">
        <f t="shared" si="1"/>
        <v>2671685</v>
      </c>
      <c r="D120" s="68">
        <f>1050000+1300000</f>
        <v>2350000</v>
      </c>
      <c r="E120" s="68">
        <v>247178</v>
      </c>
      <c r="F120" s="68">
        <v>74507</v>
      </c>
      <c r="G120" s="189"/>
      <c r="H120" s="189"/>
      <c r="I120" s="189"/>
      <c r="J120" s="196"/>
    </row>
    <row r="121" spans="1:10" ht="15">
      <c r="A121" s="45">
        <v>112</v>
      </c>
      <c r="B121" s="192" t="s">
        <v>201</v>
      </c>
      <c r="C121" s="68">
        <f t="shared" si="1"/>
        <v>1413669</v>
      </c>
      <c r="D121" s="68">
        <v>1320000</v>
      </c>
      <c r="E121" s="68">
        <v>0</v>
      </c>
      <c r="F121" s="68">
        <v>93669</v>
      </c>
      <c r="G121" s="189"/>
      <c r="H121" s="189"/>
      <c r="I121" s="189"/>
      <c r="J121" s="196"/>
    </row>
    <row r="122" spans="1:10" ht="15">
      <c r="A122" s="45">
        <v>113</v>
      </c>
      <c r="B122" s="192" t="s">
        <v>202</v>
      </c>
      <c r="C122" s="68">
        <f t="shared" si="1"/>
        <v>1127977</v>
      </c>
      <c r="D122" s="68">
        <f>250000+770000</f>
        <v>1020000</v>
      </c>
      <c r="E122" s="68">
        <v>0</v>
      </c>
      <c r="F122" s="68">
        <v>107977</v>
      </c>
      <c r="G122" s="189"/>
      <c r="H122" s="189"/>
      <c r="I122" s="189"/>
      <c r="J122" s="196"/>
    </row>
    <row r="123" spans="1:10" ht="15">
      <c r="A123" s="45">
        <v>114</v>
      </c>
      <c r="B123" s="192" t="s">
        <v>203</v>
      </c>
      <c r="C123" s="68">
        <f t="shared" si="1"/>
        <v>1093504</v>
      </c>
      <c r="D123" s="68">
        <v>1010000</v>
      </c>
      <c r="E123" s="68">
        <v>0</v>
      </c>
      <c r="F123" s="68">
        <v>83504</v>
      </c>
      <c r="G123" s="189"/>
      <c r="H123" s="189"/>
      <c r="I123" s="189"/>
      <c r="J123" s="196"/>
    </row>
    <row r="124" spans="1:10" ht="15">
      <c r="A124" s="45">
        <v>115</v>
      </c>
      <c r="B124" s="192" t="s">
        <v>204</v>
      </c>
      <c r="C124" s="68">
        <f t="shared" si="1"/>
        <v>1398871</v>
      </c>
      <c r="D124" s="68">
        <v>900000</v>
      </c>
      <c r="E124" s="68">
        <f>361324+48127</f>
        <v>409451</v>
      </c>
      <c r="F124" s="68">
        <v>89420</v>
      </c>
      <c r="G124" s="189"/>
      <c r="H124" s="189"/>
      <c r="I124" s="189"/>
      <c r="J124" s="196"/>
    </row>
    <row r="125" spans="1:9" ht="15">
      <c r="A125" s="353"/>
      <c r="B125" s="353"/>
      <c r="C125" s="353"/>
      <c r="D125" s="353"/>
      <c r="E125" s="353"/>
      <c r="F125" s="353"/>
      <c r="G125" s="353"/>
      <c r="H125" s="353"/>
      <c r="I125" s="353"/>
    </row>
  </sheetData>
  <sheetProtection/>
  <mergeCells count="5">
    <mergeCell ref="F1:I1"/>
    <mergeCell ref="A3:I3"/>
    <mergeCell ref="A4:I4"/>
    <mergeCell ref="A5:I5"/>
    <mergeCell ref="F6:I6"/>
  </mergeCells>
  <printOptions/>
  <pageMargins left="0.31496062992125984" right="0.1968503937007874" top="0.2362204724409449" bottom="0.4330708661417323" header="0.1968503937007874" footer="0.1968503937007874"/>
  <pageSetup horizontalDpi="600" verticalDpi="600" orientation="portrait" paperSize="9" r:id="rId1"/>
  <headerFooter>
    <oddFooter>&amp;CPage &amp;P</oddFooter>
  </headerFooter>
</worksheet>
</file>

<file path=xl/worksheets/sheet7.xml><?xml version="1.0" encoding="utf-8"?>
<worksheet xmlns="http://schemas.openxmlformats.org/spreadsheetml/2006/main" xmlns:r="http://schemas.openxmlformats.org/officeDocument/2006/relationships">
  <dimension ref="A1:K40"/>
  <sheetViews>
    <sheetView zoomScalePageLayoutView="0" workbookViewId="0" topLeftCell="A1">
      <selection activeCell="N14" sqref="N14"/>
    </sheetView>
  </sheetViews>
  <sheetFormatPr defaultColWidth="8.796875" defaultRowHeight="14.25"/>
  <cols>
    <col min="1" max="1" width="4.3984375" style="9" customWidth="1"/>
    <col min="2" max="2" width="30.09765625" style="9" customWidth="1"/>
    <col min="3" max="3" width="14.3984375" style="9" customWidth="1"/>
    <col min="4" max="4" width="11" style="9" customWidth="1"/>
    <col min="5" max="5" width="12.09765625" style="9" customWidth="1"/>
    <col min="6" max="6" width="10.69921875" style="9" customWidth="1"/>
    <col min="7" max="7" width="11.59765625" style="9" customWidth="1"/>
    <col min="8" max="8" width="10.59765625" style="9" customWidth="1"/>
    <col min="9" max="9" width="11.19921875" style="9" customWidth="1"/>
    <col min="10" max="10" width="9.8984375" style="9" customWidth="1"/>
    <col min="11" max="11" width="9.59765625" style="9" customWidth="1"/>
    <col min="12" max="16384" width="9" style="9" customWidth="1"/>
  </cols>
  <sheetData>
    <row r="1" spans="1:10" ht="15.75">
      <c r="A1" s="273" t="s">
        <v>342</v>
      </c>
      <c r="I1" s="324" t="s">
        <v>304</v>
      </c>
      <c r="J1" s="324"/>
    </row>
    <row r="2" spans="1:10" ht="15.75">
      <c r="A2" s="275" t="s">
        <v>343</v>
      </c>
      <c r="I2" s="251"/>
      <c r="J2" s="251"/>
    </row>
    <row r="3" spans="1:11" ht="18.75" customHeight="1">
      <c r="A3" s="323" t="s">
        <v>305</v>
      </c>
      <c r="B3" s="323"/>
      <c r="C3" s="323"/>
      <c r="D3" s="323"/>
      <c r="E3" s="323"/>
      <c r="F3" s="323"/>
      <c r="G3" s="323"/>
      <c r="H3" s="323"/>
      <c r="I3" s="323"/>
      <c r="J3" s="323"/>
      <c r="K3" s="323"/>
    </row>
    <row r="4" spans="1:11" ht="18.75" customHeight="1">
      <c r="A4" s="323" t="s">
        <v>377</v>
      </c>
      <c r="B4" s="323"/>
      <c r="C4" s="323"/>
      <c r="D4" s="323"/>
      <c r="E4" s="323"/>
      <c r="F4" s="323"/>
      <c r="G4" s="323"/>
      <c r="H4" s="323"/>
      <c r="I4" s="323"/>
      <c r="J4" s="323"/>
      <c r="K4" s="323"/>
    </row>
    <row r="5" spans="1:11" ht="19.5" customHeight="1">
      <c r="A5" s="297" t="s">
        <v>378</v>
      </c>
      <c r="B5" s="297"/>
      <c r="C5" s="297"/>
      <c r="D5" s="297"/>
      <c r="E5" s="297"/>
      <c r="F5" s="297"/>
      <c r="G5" s="297"/>
      <c r="H5" s="297"/>
      <c r="I5" s="297"/>
      <c r="J5" s="297"/>
      <c r="K5" s="297"/>
    </row>
    <row r="6" spans="1:10" ht="15" customHeight="1">
      <c r="A6" s="5"/>
      <c r="B6" s="176"/>
      <c r="C6" s="176"/>
      <c r="I6" s="326" t="s">
        <v>40</v>
      </c>
      <c r="J6" s="326"/>
    </row>
    <row r="7" spans="1:11" ht="15.75" customHeight="1">
      <c r="A7" s="327" t="s">
        <v>37</v>
      </c>
      <c r="B7" s="327" t="s">
        <v>185</v>
      </c>
      <c r="C7" s="328" t="s">
        <v>281</v>
      </c>
      <c r="D7" s="332" t="s">
        <v>49</v>
      </c>
      <c r="E7" s="333"/>
      <c r="F7" s="333"/>
      <c r="G7" s="333"/>
      <c r="H7" s="333"/>
      <c r="I7" s="333"/>
      <c r="J7" s="333"/>
      <c r="K7" s="334"/>
    </row>
    <row r="8" spans="1:11" ht="19.5" customHeight="1">
      <c r="A8" s="327"/>
      <c r="B8" s="327"/>
      <c r="C8" s="329"/>
      <c r="D8" s="327" t="s">
        <v>374</v>
      </c>
      <c r="E8" s="327" t="s">
        <v>282</v>
      </c>
      <c r="F8" s="327" t="s">
        <v>152</v>
      </c>
      <c r="G8" s="327" t="s">
        <v>44</v>
      </c>
      <c r="H8" s="332" t="s">
        <v>284</v>
      </c>
      <c r="I8" s="333"/>
      <c r="J8" s="334"/>
      <c r="K8" s="327" t="s">
        <v>306</v>
      </c>
    </row>
    <row r="9" spans="1:11" ht="25.5">
      <c r="A9" s="327"/>
      <c r="B9" s="327"/>
      <c r="C9" s="330"/>
      <c r="D9" s="327"/>
      <c r="E9" s="327"/>
      <c r="F9" s="327"/>
      <c r="G9" s="327"/>
      <c r="H9" s="67" t="s">
        <v>286</v>
      </c>
      <c r="I9" s="67" t="s">
        <v>375</v>
      </c>
      <c r="J9" s="236" t="s">
        <v>376</v>
      </c>
      <c r="K9" s="327"/>
    </row>
    <row r="10" spans="1:11" ht="19.5" customHeight="1">
      <c r="A10" s="361"/>
      <c r="B10" s="362" t="s">
        <v>32</v>
      </c>
      <c r="C10" s="363">
        <f>SUM(C11:C32)</f>
        <v>36306000</v>
      </c>
      <c r="D10" s="363">
        <f>SUM(D11:D32)</f>
        <v>1420000</v>
      </c>
      <c r="E10" s="363">
        <f>SUM(E11:E32)</f>
        <v>18426000</v>
      </c>
      <c r="F10" s="363">
        <f>SUM(F11:F32)</f>
        <v>1970000</v>
      </c>
      <c r="G10" s="363">
        <f>SUM(G11:G32)</f>
        <v>11040000</v>
      </c>
      <c r="H10" s="363">
        <f>SUM(H11:H32)</f>
        <v>8740000</v>
      </c>
      <c r="I10" s="363">
        <f>SUM(I11:I32)</f>
        <v>1200000</v>
      </c>
      <c r="J10" s="363">
        <f>SUM(J11:J32)</f>
        <v>1100000</v>
      </c>
      <c r="K10" s="363">
        <f>SUM(K11:K32)</f>
        <v>3450000</v>
      </c>
    </row>
    <row r="11" spans="1:11" ht="17.25" customHeight="1">
      <c r="A11" s="358">
        <v>1</v>
      </c>
      <c r="B11" s="359" t="s">
        <v>307</v>
      </c>
      <c r="C11" s="360">
        <f>D11+E11+F11+G11+K11</f>
        <v>1010000</v>
      </c>
      <c r="D11" s="360"/>
      <c r="E11" s="360"/>
      <c r="F11" s="360"/>
      <c r="G11" s="360">
        <f>H11+I11+J11</f>
        <v>1010000</v>
      </c>
      <c r="H11" s="360">
        <v>1010000</v>
      </c>
      <c r="I11" s="360"/>
      <c r="J11" s="360"/>
      <c r="K11" s="360"/>
    </row>
    <row r="12" spans="1:11" ht="17.25" customHeight="1">
      <c r="A12" s="45">
        <v>2</v>
      </c>
      <c r="B12" s="237" t="s">
        <v>208</v>
      </c>
      <c r="C12" s="354">
        <f aca="true" t="shared" si="0" ref="C12:C32">D12+E12+F12+G12+K12</f>
        <v>1020000</v>
      </c>
      <c r="D12" s="354"/>
      <c r="E12" s="354"/>
      <c r="F12" s="354">
        <f>250000+770000</f>
        <v>1020000</v>
      </c>
      <c r="G12" s="354">
        <f aca="true" t="shared" si="1" ref="G12:G32">H12+I12+J12</f>
        <v>0</v>
      </c>
      <c r="H12" s="354"/>
      <c r="I12" s="354"/>
      <c r="J12" s="354"/>
      <c r="K12" s="354"/>
    </row>
    <row r="13" spans="1:11" ht="17.25" customHeight="1">
      <c r="A13" s="45">
        <v>3</v>
      </c>
      <c r="B13" s="237" t="s">
        <v>308</v>
      </c>
      <c r="C13" s="354">
        <f t="shared" si="0"/>
        <v>1320000</v>
      </c>
      <c r="D13" s="354"/>
      <c r="E13" s="354">
        <v>1320000</v>
      </c>
      <c r="F13" s="354"/>
      <c r="G13" s="354">
        <f t="shared" si="1"/>
        <v>0</v>
      </c>
      <c r="H13" s="354"/>
      <c r="I13" s="354"/>
      <c r="J13" s="354"/>
      <c r="K13" s="354"/>
    </row>
    <row r="14" spans="1:11" ht="17.25" customHeight="1">
      <c r="A14" s="45">
        <v>4</v>
      </c>
      <c r="B14" s="237" t="s">
        <v>210</v>
      </c>
      <c r="C14" s="354">
        <f t="shared" si="0"/>
        <v>1035888</v>
      </c>
      <c r="D14" s="354"/>
      <c r="E14" s="354"/>
      <c r="F14" s="354"/>
      <c r="G14" s="354">
        <f t="shared" si="1"/>
        <v>1035888</v>
      </c>
      <c r="H14" s="354">
        <v>1035888</v>
      </c>
      <c r="I14" s="354"/>
      <c r="J14" s="354"/>
      <c r="K14" s="354"/>
    </row>
    <row r="15" spans="1:11" ht="17.25" customHeight="1">
      <c r="A15" s="45">
        <v>5</v>
      </c>
      <c r="B15" s="237" t="s">
        <v>243</v>
      </c>
      <c r="C15" s="354">
        <f t="shared" si="0"/>
        <v>1000000</v>
      </c>
      <c r="D15" s="354"/>
      <c r="E15" s="354"/>
      <c r="F15" s="354"/>
      <c r="G15" s="354">
        <f t="shared" si="1"/>
        <v>0</v>
      </c>
      <c r="H15" s="354"/>
      <c r="I15" s="354"/>
      <c r="J15" s="354"/>
      <c r="K15" s="354">
        <v>1000000</v>
      </c>
    </row>
    <row r="16" spans="1:11" ht="17.25" customHeight="1">
      <c r="A16" s="45">
        <v>6</v>
      </c>
      <c r="B16" s="237" t="s">
        <v>309</v>
      </c>
      <c r="C16" s="354">
        <f t="shared" si="0"/>
        <v>2350000</v>
      </c>
      <c r="D16" s="354"/>
      <c r="E16" s="354">
        <v>1300000</v>
      </c>
      <c r="F16" s="354"/>
      <c r="G16" s="354">
        <f t="shared" si="1"/>
        <v>0</v>
      </c>
      <c r="H16" s="354"/>
      <c r="I16" s="354"/>
      <c r="J16" s="354"/>
      <c r="K16" s="354">
        <v>1050000</v>
      </c>
    </row>
    <row r="17" spans="1:11" ht="17.25" customHeight="1">
      <c r="A17" s="45">
        <v>7</v>
      </c>
      <c r="B17" s="237" t="s">
        <v>310</v>
      </c>
      <c r="C17" s="354">
        <f t="shared" si="0"/>
        <v>534112</v>
      </c>
      <c r="D17" s="354"/>
      <c r="E17" s="354"/>
      <c r="F17" s="354"/>
      <c r="G17" s="354">
        <f t="shared" si="1"/>
        <v>534112</v>
      </c>
      <c r="H17" s="354">
        <v>534112</v>
      </c>
      <c r="I17" s="354"/>
      <c r="J17" s="354"/>
      <c r="K17" s="354"/>
    </row>
    <row r="18" spans="1:11" ht="17.25" customHeight="1">
      <c r="A18" s="45">
        <v>8</v>
      </c>
      <c r="B18" s="237" t="s">
        <v>311</v>
      </c>
      <c r="C18" s="354">
        <f t="shared" si="0"/>
        <v>941321</v>
      </c>
      <c r="D18" s="354"/>
      <c r="E18" s="354">
        <v>941321</v>
      </c>
      <c r="F18" s="354"/>
      <c r="G18" s="354">
        <f t="shared" si="1"/>
        <v>0</v>
      </c>
      <c r="H18" s="354"/>
      <c r="I18" s="354"/>
      <c r="J18" s="354"/>
      <c r="K18" s="354"/>
    </row>
    <row r="19" spans="1:11" ht="17.25" customHeight="1">
      <c r="A19" s="45">
        <v>9</v>
      </c>
      <c r="B19" s="237" t="s">
        <v>312</v>
      </c>
      <c r="C19" s="354">
        <f t="shared" si="0"/>
        <v>950000</v>
      </c>
      <c r="D19" s="354"/>
      <c r="E19" s="354"/>
      <c r="F19" s="354">
        <v>950000</v>
      </c>
      <c r="G19" s="354">
        <f t="shared" si="1"/>
        <v>0</v>
      </c>
      <c r="H19" s="354"/>
      <c r="I19" s="354"/>
      <c r="J19" s="354"/>
      <c r="K19" s="354"/>
    </row>
    <row r="20" spans="1:11" ht="17.25" customHeight="1">
      <c r="A20" s="45">
        <v>10</v>
      </c>
      <c r="B20" s="237" t="s">
        <v>313</v>
      </c>
      <c r="C20" s="354">
        <f t="shared" si="0"/>
        <v>1310000</v>
      </c>
      <c r="D20" s="354"/>
      <c r="E20" s="354"/>
      <c r="F20" s="354"/>
      <c r="G20" s="354">
        <f t="shared" si="1"/>
        <v>660000</v>
      </c>
      <c r="H20" s="354">
        <v>660000</v>
      </c>
      <c r="I20" s="354"/>
      <c r="J20" s="354"/>
      <c r="K20" s="354">
        <v>650000</v>
      </c>
    </row>
    <row r="21" spans="1:11" ht="17.25" customHeight="1">
      <c r="A21" s="45">
        <v>11</v>
      </c>
      <c r="B21" s="237" t="s">
        <v>314</v>
      </c>
      <c r="C21" s="354">
        <f t="shared" si="0"/>
        <v>7654679</v>
      </c>
      <c r="D21" s="354"/>
      <c r="E21" s="354">
        <f>920000+744679+5000000+990000</f>
        <v>7654679</v>
      </c>
      <c r="F21" s="354"/>
      <c r="G21" s="354">
        <f t="shared" si="1"/>
        <v>0</v>
      </c>
      <c r="H21" s="354"/>
      <c r="I21" s="354"/>
      <c r="J21" s="354"/>
      <c r="K21" s="354"/>
    </row>
    <row r="22" spans="1:11" ht="17.25" customHeight="1">
      <c r="A22" s="45">
        <v>12</v>
      </c>
      <c r="B22" s="237" t="s">
        <v>315</v>
      </c>
      <c r="C22" s="354">
        <f t="shared" si="0"/>
        <v>3400000</v>
      </c>
      <c r="D22" s="354"/>
      <c r="E22" s="354">
        <v>3400000</v>
      </c>
      <c r="F22" s="354"/>
      <c r="G22" s="354">
        <f t="shared" si="1"/>
        <v>0</v>
      </c>
      <c r="H22" s="354"/>
      <c r="I22" s="354"/>
      <c r="J22" s="354"/>
      <c r="K22" s="354"/>
    </row>
    <row r="23" spans="1:11" ht="17.25" customHeight="1">
      <c r="A23" s="45">
        <v>13</v>
      </c>
      <c r="B23" s="237" t="s">
        <v>316</v>
      </c>
      <c r="C23" s="354">
        <f t="shared" si="0"/>
        <v>460000</v>
      </c>
      <c r="D23" s="354"/>
      <c r="E23" s="354"/>
      <c r="F23" s="354"/>
      <c r="G23" s="354">
        <f t="shared" si="1"/>
        <v>460000</v>
      </c>
      <c r="H23" s="354">
        <v>460000</v>
      </c>
      <c r="I23" s="354"/>
      <c r="J23" s="354"/>
      <c r="K23" s="354"/>
    </row>
    <row r="24" spans="1:11" ht="17.25" customHeight="1">
      <c r="A24" s="45">
        <v>14</v>
      </c>
      <c r="B24" s="237" t="s">
        <v>317</v>
      </c>
      <c r="C24" s="354">
        <f t="shared" si="0"/>
        <v>1900000</v>
      </c>
      <c r="D24" s="354"/>
      <c r="E24" s="354">
        <v>1900000</v>
      </c>
      <c r="F24" s="354"/>
      <c r="G24" s="354">
        <f t="shared" si="1"/>
        <v>0</v>
      </c>
      <c r="H24" s="354"/>
      <c r="I24" s="354"/>
      <c r="J24" s="354"/>
      <c r="K24" s="354"/>
    </row>
    <row r="25" spans="1:11" ht="17.25" customHeight="1">
      <c r="A25" s="45">
        <v>15</v>
      </c>
      <c r="B25" s="237" t="s">
        <v>318</v>
      </c>
      <c r="C25" s="354">
        <f t="shared" si="0"/>
        <v>1100000</v>
      </c>
      <c r="D25" s="354"/>
      <c r="E25" s="354"/>
      <c r="F25" s="354"/>
      <c r="G25" s="354">
        <f t="shared" si="1"/>
        <v>1100000</v>
      </c>
      <c r="H25" s="354"/>
      <c r="I25" s="354"/>
      <c r="J25" s="354">
        <v>1100000</v>
      </c>
      <c r="K25" s="354"/>
    </row>
    <row r="26" spans="1:11" ht="17.25" customHeight="1">
      <c r="A26" s="45">
        <v>16</v>
      </c>
      <c r="B26" s="237" t="s">
        <v>319</v>
      </c>
      <c r="C26" s="354">
        <f t="shared" si="0"/>
        <v>610000</v>
      </c>
      <c r="D26" s="354"/>
      <c r="E26" s="354"/>
      <c r="F26" s="354"/>
      <c r="G26" s="354">
        <f t="shared" si="1"/>
        <v>610000</v>
      </c>
      <c r="H26" s="354">
        <v>610000</v>
      </c>
      <c r="I26" s="354"/>
      <c r="J26" s="354"/>
      <c r="K26" s="354"/>
    </row>
    <row r="27" spans="1:11" ht="17.25" customHeight="1">
      <c r="A27" s="45">
        <v>17</v>
      </c>
      <c r="B27" s="237" t="s">
        <v>184</v>
      </c>
      <c r="C27" s="354">
        <f t="shared" si="0"/>
        <v>750000</v>
      </c>
      <c r="D27" s="354"/>
      <c r="E27" s="354"/>
      <c r="F27" s="354"/>
      <c r="G27" s="354">
        <f t="shared" si="1"/>
        <v>0</v>
      </c>
      <c r="H27" s="354"/>
      <c r="I27" s="354"/>
      <c r="J27" s="354"/>
      <c r="K27" s="354">
        <v>750000</v>
      </c>
    </row>
    <row r="28" spans="1:11" ht="17.25" customHeight="1">
      <c r="A28" s="45">
        <v>18</v>
      </c>
      <c r="B28" s="237" t="s">
        <v>175</v>
      </c>
      <c r="C28" s="354">
        <f t="shared" si="0"/>
        <v>860000</v>
      </c>
      <c r="D28" s="354"/>
      <c r="E28" s="354"/>
      <c r="F28" s="354"/>
      <c r="G28" s="354">
        <f t="shared" si="1"/>
        <v>860000</v>
      </c>
      <c r="H28" s="354">
        <v>860000</v>
      </c>
      <c r="I28" s="354"/>
      <c r="J28" s="354"/>
      <c r="K28" s="354"/>
    </row>
    <row r="29" spans="1:11" ht="17.25" customHeight="1">
      <c r="A29" s="45">
        <v>19</v>
      </c>
      <c r="B29" s="237" t="s">
        <v>176</v>
      </c>
      <c r="C29" s="354">
        <f t="shared" si="0"/>
        <v>900000</v>
      </c>
      <c r="D29" s="354"/>
      <c r="E29" s="354"/>
      <c r="F29" s="354"/>
      <c r="G29" s="354">
        <f t="shared" si="1"/>
        <v>900000</v>
      </c>
      <c r="H29" s="354">
        <v>900000</v>
      </c>
      <c r="I29" s="354"/>
      <c r="J29" s="354"/>
      <c r="K29" s="354"/>
    </row>
    <row r="30" spans="1:11" ht="17.25" customHeight="1">
      <c r="A30" s="45">
        <v>20</v>
      </c>
      <c r="B30" s="237" t="s">
        <v>320</v>
      </c>
      <c r="C30" s="354">
        <f t="shared" si="0"/>
        <v>1200000</v>
      </c>
      <c r="D30" s="354"/>
      <c r="E30" s="354"/>
      <c r="F30" s="354"/>
      <c r="G30" s="354">
        <f t="shared" si="1"/>
        <v>1200000</v>
      </c>
      <c r="H30" s="354"/>
      <c r="I30" s="354">
        <v>1200000</v>
      </c>
      <c r="J30" s="354"/>
      <c r="K30" s="354"/>
    </row>
    <row r="31" spans="1:11" ht="17.25" customHeight="1">
      <c r="A31" s="45">
        <v>21</v>
      </c>
      <c r="B31" s="237" t="s">
        <v>288</v>
      </c>
      <c r="C31" s="354">
        <f t="shared" si="0"/>
        <v>4580000</v>
      </c>
      <c r="D31" s="354"/>
      <c r="E31" s="354">
        <v>1910000</v>
      </c>
      <c r="F31" s="354"/>
      <c r="G31" s="354">
        <f t="shared" si="1"/>
        <v>2670000</v>
      </c>
      <c r="H31" s="354">
        <f>1720000+950000</f>
        <v>2670000</v>
      </c>
      <c r="I31" s="354"/>
      <c r="J31" s="354"/>
      <c r="K31" s="354"/>
    </row>
    <row r="32" spans="1:11" ht="15.75">
      <c r="A32" s="45">
        <v>22</v>
      </c>
      <c r="B32" s="355" t="s">
        <v>75</v>
      </c>
      <c r="C32" s="354">
        <f t="shared" si="0"/>
        <v>1420000</v>
      </c>
      <c r="D32" s="356">
        <v>1420000</v>
      </c>
      <c r="E32" s="356"/>
      <c r="F32" s="356"/>
      <c r="G32" s="354">
        <f t="shared" si="1"/>
        <v>0</v>
      </c>
      <c r="H32" s="356"/>
      <c r="I32" s="356"/>
      <c r="J32" s="356"/>
      <c r="K32" s="356"/>
    </row>
    <row r="33" spans="1:11" ht="15.75">
      <c r="A33" s="238"/>
      <c r="B33" s="239"/>
      <c r="C33" s="239"/>
      <c r="D33" s="357"/>
      <c r="E33" s="357"/>
      <c r="F33" s="357"/>
      <c r="G33" s="357"/>
      <c r="H33" s="199"/>
      <c r="I33" s="199"/>
      <c r="J33" s="199"/>
      <c r="K33" s="199"/>
    </row>
    <row r="34" spans="1:10" ht="18.75">
      <c r="A34" s="331"/>
      <c r="B34" s="331"/>
      <c r="C34" s="331"/>
      <c r="D34" s="331"/>
      <c r="E34" s="26"/>
      <c r="F34" s="26"/>
      <c r="G34" s="26"/>
      <c r="H34" s="26"/>
      <c r="I34" s="26"/>
      <c r="J34" s="26"/>
    </row>
    <row r="35" spans="1:10" ht="18.75">
      <c r="A35" s="331"/>
      <c r="B35" s="331"/>
      <c r="C35" s="331"/>
      <c r="D35" s="331"/>
      <c r="E35" s="26"/>
      <c r="F35" s="26"/>
      <c r="G35" s="26"/>
      <c r="H35" s="26"/>
      <c r="I35" s="26"/>
      <c r="J35" s="26"/>
    </row>
    <row r="36" spans="2:3" ht="15.75">
      <c r="B36" s="64"/>
      <c r="C36" s="64"/>
    </row>
    <row r="37" spans="2:3" ht="15.75">
      <c r="B37" s="4"/>
      <c r="C37" s="4"/>
    </row>
    <row r="38" spans="2:3" ht="15.75">
      <c r="B38" s="4"/>
      <c r="C38" s="4"/>
    </row>
    <row r="39" spans="2:3" ht="15.75">
      <c r="B39" s="4"/>
      <c r="C39" s="4"/>
    </row>
    <row r="40" spans="1:10" ht="18.75">
      <c r="A40" s="300"/>
      <c r="B40" s="300"/>
      <c r="C40" s="300"/>
      <c r="D40" s="300"/>
      <c r="E40" s="6"/>
      <c r="F40" s="6"/>
      <c r="G40" s="6"/>
      <c r="H40" s="6"/>
      <c r="I40" s="6"/>
      <c r="J40" s="6"/>
    </row>
  </sheetData>
  <sheetProtection/>
  <mergeCells count="18">
    <mergeCell ref="K8:K9"/>
    <mergeCell ref="A3:K3"/>
    <mergeCell ref="A4:K4"/>
    <mergeCell ref="A5:K5"/>
    <mergeCell ref="I1:J1"/>
    <mergeCell ref="I6:J6"/>
    <mergeCell ref="A7:A9"/>
    <mergeCell ref="G8:G9"/>
    <mergeCell ref="D7:K7"/>
    <mergeCell ref="H8:J8"/>
    <mergeCell ref="B7:B9"/>
    <mergeCell ref="C7:C9"/>
    <mergeCell ref="A35:D35"/>
    <mergeCell ref="A40:D40"/>
    <mergeCell ref="E8:E9"/>
    <mergeCell ref="F8:F9"/>
    <mergeCell ref="D8:D9"/>
    <mergeCell ref="A34:D34"/>
  </mergeCells>
  <printOptions/>
  <pageMargins left="0.62" right="0.1968503937007874" top="0.27" bottom="0.26" header="0.2" footer="0.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119"/>
  <sheetViews>
    <sheetView zoomScalePageLayoutView="0" workbookViewId="0" topLeftCell="A1">
      <selection activeCell="K117" sqref="K117"/>
    </sheetView>
  </sheetViews>
  <sheetFormatPr defaultColWidth="8.796875" defaultRowHeight="14.25"/>
  <cols>
    <col min="1" max="1" width="3.5" style="9" customWidth="1"/>
    <col min="2" max="2" width="30.69921875" style="9" customWidth="1"/>
    <col min="3" max="3" width="10.69921875" style="9" customWidth="1"/>
    <col min="4" max="4" width="10.3984375" style="9" customWidth="1"/>
    <col min="5" max="5" width="7.5" style="9" customWidth="1"/>
    <col min="6" max="6" width="9" style="9" customWidth="1"/>
    <col min="7" max="7" width="8.69921875" style="9" customWidth="1"/>
    <col min="8" max="8" width="10.19921875" style="9" customWidth="1"/>
    <col min="9" max="9" width="9.09765625" style="9" customWidth="1"/>
    <col min="10" max="10" width="8.8984375" style="9" customWidth="1"/>
    <col min="11" max="11" width="10.19921875" style="9" customWidth="1"/>
    <col min="12" max="12" width="10.09765625" style="9" customWidth="1"/>
    <col min="13" max="13" width="9.3984375" style="9" customWidth="1"/>
    <col min="14" max="14" width="9" style="9" customWidth="1"/>
    <col min="15" max="16" width="13" style="9" customWidth="1"/>
    <col min="17" max="16384" width="9" style="9" customWidth="1"/>
  </cols>
  <sheetData>
    <row r="1" spans="1:13" ht="15.75">
      <c r="A1" s="273" t="s">
        <v>342</v>
      </c>
      <c r="K1" s="296" t="s">
        <v>351</v>
      </c>
      <c r="L1" s="296"/>
      <c r="M1" s="296"/>
    </row>
    <row r="2" spans="1:13" ht="15.75">
      <c r="A2" s="275" t="s">
        <v>343</v>
      </c>
      <c r="K2" s="249"/>
      <c r="L2" s="249"/>
      <c r="M2" s="249"/>
    </row>
    <row r="3" spans="1:13" ht="18.75" customHeight="1">
      <c r="A3" s="325" t="s">
        <v>279</v>
      </c>
      <c r="B3" s="325"/>
      <c r="C3" s="325"/>
      <c r="D3" s="325"/>
      <c r="E3" s="325"/>
      <c r="F3" s="325"/>
      <c r="G3" s="325"/>
      <c r="H3" s="325"/>
      <c r="I3" s="325"/>
      <c r="J3" s="325"/>
      <c r="K3" s="325"/>
      <c r="L3" s="325"/>
      <c r="M3" s="325"/>
    </row>
    <row r="4" spans="1:13" ht="18.75" customHeight="1">
      <c r="A4" s="325" t="s">
        <v>323</v>
      </c>
      <c r="B4" s="325"/>
      <c r="C4" s="325"/>
      <c r="D4" s="325"/>
      <c r="E4" s="325"/>
      <c r="F4" s="325"/>
      <c r="G4" s="325"/>
      <c r="H4" s="325"/>
      <c r="I4" s="325"/>
      <c r="J4" s="325"/>
      <c r="K4" s="325"/>
      <c r="L4" s="325"/>
      <c r="M4" s="325"/>
    </row>
    <row r="5" spans="1:13" ht="19.5" customHeight="1">
      <c r="A5" s="322" t="s">
        <v>356</v>
      </c>
      <c r="B5" s="322"/>
      <c r="C5" s="322"/>
      <c r="D5" s="322"/>
      <c r="E5" s="322"/>
      <c r="F5" s="322"/>
      <c r="G5" s="322"/>
      <c r="H5" s="322"/>
      <c r="I5" s="322"/>
      <c r="J5" s="322"/>
      <c r="K5" s="322"/>
      <c r="L5" s="322"/>
      <c r="M5" s="322"/>
    </row>
    <row r="6" spans="1:13" ht="18.75">
      <c r="A6" s="5"/>
      <c r="B6" s="176"/>
      <c r="C6" s="176"/>
      <c r="J6" s="320" t="s">
        <v>280</v>
      </c>
      <c r="K6" s="320"/>
      <c r="L6" s="320"/>
      <c r="M6" s="320"/>
    </row>
    <row r="7" spans="1:13" ht="15.75" customHeight="1">
      <c r="A7" s="327" t="s">
        <v>37</v>
      </c>
      <c r="B7" s="327" t="s">
        <v>185</v>
      </c>
      <c r="C7" s="328" t="s">
        <v>281</v>
      </c>
      <c r="D7" s="335"/>
      <c r="E7" s="335"/>
      <c r="F7" s="335"/>
      <c r="G7" s="335"/>
      <c r="H7" s="335"/>
      <c r="I7" s="335"/>
      <c r="J7" s="335"/>
      <c r="K7" s="335"/>
      <c r="L7" s="335"/>
      <c r="M7" s="336"/>
    </row>
    <row r="8" spans="1:13" ht="19.5" customHeight="1">
      <c r="A8" s="327"/>
      <c r="B8" s="327"/>
      <c r="C8" s="329"/>
      <c r="D8" s="327" t="s">
        <v>282</v>
      </c>
      <c r="E8" s="328" t="s">
        <v>374</v>
      </c>
      <c r="F8" s="327" t="s">
        <v>283</v>
      </c>
      <c r="G8" s="328" t="s">
        <v>59</v>
      </c>
      <c r="H8" s="327" t="s">
        <v>44</v>
      </c>
      <c r="I8" s="332" t="s">
        <v>284</v>
      </c>
      <c r="J8" s="334"/>
      <c r="K8" s="327" t="s">
        <v>285</v>
      </c>
      <c r="L8" s="327" t="s">
        <v>153</v>
      </c>
      <c r="M8" s="327" t="s">
        <v>146</v>
      </c>
    </row>
    <row r="9" spans="1:16" ht="72" customHeight="1">
      <c r="A9" s="327"/>
      <c r="B9" s="327"/>
      <c r="C9" s="330"/>
      <c r="D9" s="327"/>
      <c r="E9" s="330"/>
      <c r="F9" s="327"/>
      <c r="G9" s="330"/>
      <c r="H9" s="327"/>
      <c r="I9" s="67" t="s">
        <v>286</v>
      </c>
      <c r="J9" s="194" t="s">
        <v>287</v>
      </c>
      <c r="K9" s="327"/>
      <c r="L9" s="327"/>
      <c r="M9" s="327"/>
      <c r="P9" s="25"/>
    </row>
    <row r="10" spans="1:13" ht="18" customHeight="1">
      <c r="A10" s="2" t="s">
        <v>1</v>
      </c>
      <c r="B10" s="2" t="s">
        <v>2</v>
      </c>
      <c r="C10" s="2">
        <v>1</v>
      </c>
      <c r="D10" s="2">
        <v>3</v>
      </c>
      <c r="E10" s="2">
        <v>4</v>
      </c>
      <c r="F10" s="8">
        <v>5</v>
      </c>
      <c r="G10" s="2">
        <v>6</v>
      </c>
      <c r="H10" s="2">
        <v>7</v>
      </c>
      <c r="I10" s="2">
        <v>8</v>
      </c>
      <c r="J10" s="2">
        <v>9</v>
      </c>
      <c r="K10" s="2">
        <v>10</v>
      </c>
      <c r="L10" s="2">
        <v>11</v>
      </c>
      <c r="M10" s="2">
        <v>12</v>
      </c>
    </row>
    <row r="11" spans="1:16" ht="21" customHeight="1">
      <c r="A11" s="203"/>
      <c r="B11" s="204" t="s">
        <v>32</v>
      </c>
      <c r="C11" s="205">
        <f>SUM(C12:C119)</f>
        <v>329977085</v>
      </c>
      <c r="D11" s="205">
        <f>SUM(D12:D119)</f>
        <v>221441339</v>
      </c>
      <c r="E11" s="205">
        <f>SUM(E12:E119)</f>
        <v>2423468</v>
      </c>
      <c r="F11" s="205">
        <f>SUM(F12:F119)</f>
        <v>4087968</v>
      </c>
      <c r="G11" s="205">
        <f>SUM(G12:G119)</f>
        <v>4025901</v>
      </c>
      <c r="H11" s="205">
        <f>SUM(H12:H119)</f>
        <v>9255954</v>
      </c>
      <c r="I11" s="205">
        <f>SUM(I12:I119)</f>
        <v>4041524</v>
      </c>
      <c r="J11" s="205">
        <f>SUM(J12:J119)</f>
        <v>5214430</v>
      </c>
      <c r="K11" s="205">
        <f>SUM(K12:K119)</f>
        <v>40539075</v>
      </c>
      <c r="L11" s="205">
        <f>SUM(L12:L119)</f>
        <v>46385480</v>
      </c>
      <c r="M11" s="205">
        <f>SUM(M12:M119)</f>
        <v>1817900</v>
      </c>
      <c r="P11" s="25"/>
    </row>
    <row r="12" spans="1:13" s="197" customFormat="1" ht="15">
      <c r="A12" s="195">
        <v>1</v>
      </c>
      <c r="B12" s="186" t="s">
        <v>76</v>
      </c>
      <c r="C12" s="196">
        <f>D12+E12+F12+G12+H12+K12+L12+M12</f>
        <v>1044231</v>
      </c>
      <c r="D12" s="196">
        <v>1044231</v>
      </c>
      <c r="E12" s="196"/>
      <c r="F12" s="196"/>
      <c r="G12" s="196"/>
      <c r="H12" s="202">
        <f>I12+J12</f>
        <v>0</v>
      </c>
      <c r="I12" s="196"/>
      <c r="J12" s="196"/>
      <c r="K12" s="196"/>
      <c r="L12" s="196"/>
      <c r="M12" s="196"/>
    </row>
    <row r="13" spans="1:13" s="197" customFormat="1" ht="15">
      <c r="A13" s="195">
        <v>2</v>
      </c>
      <c r="B13" s="46" t="s">
        <v>77</v>
      </c>
      <c r="C13" s="196">
        <f aca="true" t="shared" si="0" ref="C13:C75">D13+E13+F13+G13+H13+K13+L13+M13</f>
        <v>2702807</v>
      </c>
      <c r="D13" s="196">
        <v>2702807</v>
      </c>
      <c r="E13" s="196"/>
      <c r="F13" s="196"/>
      <c r="G13" s="196"/>
      <c r="H13" s="202">
        <f aca="true" t="shared" si="1" ref="H13:H75">I13+J13</f>
        <v>0</v>
      </c>
      <c r="I13" s="196"/>
      <c r="J13" s="196"/>
      <c r="K13" s="196"/>
      <c r="L13" s="196"/>
      <c r="M13" s="196"/>
    </row>
    <row r="14" spans="1:13" s="197" customFormat="1" ht="15">
      <c r="A14" s="195">
        <v>3</v>
      </c>
      <c r="B14" s="46" t="s">
        <v>78</v>
      </c>
      <c r="C14" s="196">
        <f t="shared" si="0"/>
        <v>2153914</v>
      </c>
      <c r="D14" s="196">
        <v>2153914</v>
      </c>
      <c r="E14" s="196"/>
      <c r="F14" s="196"/>
      <c r="G14" s="196"/>
      <c r="H14" s="202">
        <f t="shared" si="1"/>
        <v>0</v>
      </c>
      <c r="I14" s="196"/>
      <c r="J14" s="196"/>
      <c r="K14" s="196"/>
      <c r="L14" s="196"/>
      <c r="M14" s="196"/>
    </row>
    <row r="15" spans="1:13" s="197" customFormat="1" ht="15">
      <c r="A15" s="195">
        <v>4</v>
      </c>
      <c r="B15" s="46" t="s">
        <v>79</v>
      </c>
      <c r="C15" s="196">
        <f t="shared" si="0"/>
        <v>4561900</v>
      </c>
      <c r="D15" s="196">
        <v>4561900</v>
      </c>
      <c r="E15" s="196"/>
      <c r="F15" s="196"/>
      <c r="G15" s="196"/>
      <c r="H15" s="202">
        <f t="shared" si="1"/>
        <v>0</v>
      </c>
      <c r="I15" s="196"/>
      <c r="J15" s="196"/>
      <c r="K15" s="196"/>
      <c r="L15" s="196"/>
      <c r="M15" s="196"/>
    </row>
    <row r="16" spans="1:13" s="197" customFormat="1" ht="15">
      <c r="A16" s="195">
        <v>5</v>
      </c>
      <c r="B16" s="46" t="s">
        <v>80</v>
      </c>
      <c r="C16" s="196">
        <f t="shared" si="0"/>
        <v>2697557</v>
      </c>
      <c r="D16" s="196">
        <v>2697557</v>
      </c>
      <c r="E16" s="196"/>
      <c r="F16" s="196"/>
      <c r="G16" s="196"/>
      <c r="H16" s="202">
        <f t="shared" si="1"/>
        <v>0</v>
      </c>
      <c r="I16" s="196"/>
      <c r="J16" s="196"/>
      <c r="K16" s="196"/>
      <c r="L16" s="196"/>
      <c r="M16" s="196"/>
    </row>
    <row r="17" spans="1:13" s="197" customFormat="1" ht="15">
      <c r="A17" s="195">
        <v>6</v>
      </c>
      <c r="B17" s="46" t="s">
        <v>81</v>
      </c>
      <c r="C17" s="196">
        <f t="shared" si="0"/>
        <v>2371887</v>
      </c>
      <c r="D17" s="196">
        <v>2371887</v>
      </c>
      <c r="E17" s="196"/>
      <c r="F17" s="196"/>
      <c r="G17" s="196"/>
      <c r="H17" s="202">
        <f t="shared" si="1"/>
        <v>0</v>
      </c>
      <c r="I17" s="196"/>
      <c r="J17" s="196"/>
      <c r="K17" s="196"/>
      <c r="L17" s="196"/>
      <c r="M17" s="196"/>
    </row>
    <row r="18" spans="1:13" s="197" customFormat="1" ht="15">
      <c r="A18" s="195">
        <v>7</v>
      </c>
      <c r="B18" s="46" t="s">
        <v>82</v>
      </c>
      <c r="C18" s="196">
        <f t="shared" si="0"/>
        <v>3544892</v>
      </c>
      <c r="D18" s="196">
        <v>3544892</v>
      </c>
      <c r="E18" s="196"/>
      <c r="F18" s="196"/>
      <c r="G18" s="196"/>
      <c r="H18" s="202">
        <f t="shared" si="1"/>
        <v>0</v>
      </c>
      <c r="I18" s="196"/>
      <c r="J18" s="196"/>
      <c r="K18" s="196"/>
      <c r="L18" s="196"/>
      <c r="M18" s="196"/>
    </row>
    <row r="19" spans="1:13" s="197" customFormat="1" ht="15">
      <c r="A19" s="195">
        <v>8</v>
      </c>
      <c r="B19" s="46" t="s">
        <v>150</v>
      </c>
      <c r="C19" s="196">
        <f t="shared" si="0"/>
        <v>1090154</v>
      </c>
      <c r="D19" s="196">
        <v>1090154</v>
      </c>
      <c r="E19" s="196"/>
      <c r="F19" s="196"/>
      <c r="G19" s="196"/>
      <c r="H19" s="202">
        <f t="shared" si="1"/>
        <v>0</v>
      </c>
      <c r="I19" s="196"/>
      <c r="J19" s="196"/>
      <c r="K19" s="196"/>
      <c r="L19" s="196"/>
      <c r="M19" s="196"/>
    </row>
    <row r="20" spans="1:13" s="197" customFormat="1" ht="15">
      <c r="A20" s="195">
        <v>9</v>
      </c>
      <c r="B20" s="46" t="s">
        <v>83</v>
      </c>
      <c r="C20" s="196">
        <f t="shared" si="0"/>
        <v>2196484</v>
      </c>
      <c r="D20" s="196">
        <v>2196484</v>
      </c>
      <c r="E20" s="196"/>
      <c r="F20" s="196"/>
      <c r="G20" s="196"/>
      <c r="H20" s="202">
        <f t="shared" si="1"/>
        <v>0</v>
      </c>
      <c r="I20" s="196"/>
      <c r="J20" s="196"/>
      <c r="K20" s="196"/>
      <c r="L20" s="196"/>
      <c r="M20" s="196"/>
    </row>
    <row r="21" spans="1:13" s="197" customFormat="1" ht="15">
      <c r="A21" s="195">
        <v>10</v>
      </c>
      <c r="B21" s="46" t="s">
        <v>84</v>
      </c>
      <c r="C21" s="196">
        <f t="shared" si="0"/>
        <v>2335241</v>
      </c>
      <c r="D21" s="196">
        <v>2335241</v>
      </c>
      <c r="E21" s="196"/>
      <c r="F21" s="196"/>
      <c r="G21" s="196"/>
      <c r="H21" s="202">
        <f t="shared" si="1"/>
        <v>0</v>
      </c>
      <c r="I21" s="196"/>
      <c r="J21" s="196"/>
      <c r="K21" s="196"/>
      <c r="L21" s="196"/>
      <c r="M21" s="196"/>
    </row>
    <row r="22" spans="1:13" s="197" customFormat="1" ht="15">
      <c r="A22" s="195">
        <v>11</v>
      </c>
      <c r="B22" s="46" t="s">
        <v>85</v>
      </c>
      <c r="C22" s="196">
        <f t="shared" si="0"/>
        <v>2050639</v>
      </c>
      <c r="D22" s="196">
        <v>2050639</v>
      </c>
      <c r="E22" s="196"/>
      <c r="F22" s="196"/>
      <c r="G22" s="196"/>
      <c r="H22" s="202">
        <f t="shared" si="1"/>
        <v>0</v>
      </c>
      <c r="I22" s="196"/>
      <c r="J22" s="196"/>
      <c r="K22" s="196"/>
      <c r="L22" s="196"/>
      <c r="M22" s="196"/>
    </row>
    <row r="23" spans="1:13" s="197" customFormat="1" ht="15">
      <c r="A23" s="195">
        <v>12</v>
      </c>
      <c r="B23" s="46" t="s">
        <v>86</v>
      </c>
      <c r="C23" s="196">
        <f t="shared" si="0"/>
        <v>2530962</v>
      </c>
      <c r="D23" s="196">
        <v>2530962</v>
      </c>
      <c r="E23" s="196"/>
      <c r="F23" s="196"/>
      <c r="G23" s="196"/>
      <c r="H23" s="202">
        <f t="shared" si="1"/>
        <v>0</v>
      </c>
      <c r="I23" s="196"/>
      <c r="J23" s="196"/>
      <c r="K23" s="196"/>
      <c r="L23" s="196"/>
      <c r="M23" s="196"/>
    </row>
    <row r="24" spans="1:13" s="197" customFormat="1" ht="15">
      <c r="A24" s="195">
        <v>13</v>
      </c>
      <c r="B24" s="46" t="s">
        <v>87</v>
      </c>
      <c r="C24" s="196">
        <f t="shared" si="0"/>
        <v>2643579</v>
      </c>
      <c r="D24" s="196">
        <v>2643579</v>
      </c>
      <c r="E24" s="196"/>
      <c r="F24" s="196"/>
      <c r="G24" s="196"/>
      <c r="H24" s="202">
        <f t="shared" si="1"/>
        <v>0</v>
      </c>
      <c r="I24" s="196"/>
      <c r="J24" s="196"/>
      <c r="K24" s="196"/>
      <c r="L24" s="196"/>
      <c r="M24" s="196"/>
    </row>
    <row r="25" spans="1:13" s="197" customFormat="1" ht="15">
      <c r="A25" s="195">
        <v>14</v>
      </c>
      <c r="B25" s="46" t="s">
        <v>88</v>
      </c>
      <c r="C25" s="196">
        <f t="shared" si="0"/>
        <v>2631558</v>
      </c>
      <c r="D25" s="196">
        <v>2631558</v>
      </c>
      <c r="E25" s="196"/>
      <c r="F25" s="196"/>
      <c r="G25" s="196"/>
      <c r="H25" s="202">
        <f t="shared" si="1"/>
        <v>0</v>
      </c>
      <c r="I25" s="196"/>
      <c r="J25" s="196"/>
      <c r="K25" s="196"/>
      <c r="L25" s="196"/>
      <c r="M25" s="196"/>
    </row>
    <row r="26" spans="1:13" s="197" customFormat="1" ht="15">
      <c r="A26" s="195">
        <v>15</v>
      </c>
      <c r="B26" s="46" t="s">
        <v>89</v>
      </c>
      <c r="C26" s="196">
        <f t="shared" si="0"/>
        <v>2103512</v>
      </c>
      <c r="D26" s="196">
        <v>2103512</v>
      </c>
      <c r="E26" s="196"/>
      <c r="F26" s="196"/>
      <c r="G26" s="196"/>
      <c r="H26" s="202">
        <f t="shared" si="1"/>
        <v>0</v>
      </c>
      <c r="I26" s="196"/>
      <c r="J26" s="196"/>
      <c r="K26" s="196"/>
      <c r="L26" s="196"/>
      <c r="M26" s="196"/>
    </row>
    <row r="27" spans="1:13" s="197" customFormat="1" ht="15">
      <c r="A27" s="195">
        <v>16</v>
      </c>
      <c r="B27" s="46" t="s">
        <v>90</v>
      </c>
      <c r="C27" s="196">
        <f t="shared" si="0"/>
        <v>3019920</v>
      </c>
      <c r="D27" s="196">
        <v>3019920</v>
      </c>
      <c r="E27" s="196"/>
      <c r="F27" s="196"/>
      <c r="G27" s="196"/>
      <c r="H27" s="202">
        <f t="shared" si="1"/>
        <v>0</v>
      </c>
      <c r="I27" s="196"/>
      <c r="J27" s="196"/>
      <c r="K27" s="196"/>
      <c r="L27" s="196"/>
      <c r="M27" s="196"/>
    </row>
    <row r="28" spans="1:13" s="197" customFormat="1" ht="15">
      <c r="A28" s="195">
        <v>17</v>
      </c>
      <c r="B28" s="46" t="s">
        <v>91</v>
      </c>
      <c r="C28" s="196">
        <f t="shared" si="0"/>
        <v>2619539</v>
      </c>
      <c r="D28" s="196">
        <v>2619539</v>
      </c>
      <c r="E28" s="196"/>
      <c r="F28" s="196"/>
      <c r="G28" s="196"/>
      <c r="H28" s="202">
        <f t="shared" si="1"/>
        <v>0</v>
      </c>
      <c r="I28" s="196"/>
      <c r="J28" s="196"/>
      <c r="K28" s="196"/>
      <c r="L28" s="196"/>
      <c r="M28" s="196"/>
    </row>
    <row r="29" spans="1:13" s="197" customFormat="1" ht="15">
      <c r="A29" s="195">
        <v>18</v>
      </c>
      <c r="B29" s="46" t="s">
        <v>92</v>
      </c>
      <c r="C29" s="196">
        <f t="shared" si="0"/>
        <v>4054046</v>
      </c>
      <c r="D29" s="196">
        <v>4054046</v>
      </c>
      <c r="E29" s="196"/>
      <c r="F29" s="196"/>
      <c r="G29" s="196"/>
      <c r="H29" s="202">
        <f t="shared" si="1"/>
        <v>0</v>
      </c>
      <c r="I29" s="196"/>
      <c r="J29" s="196"/>
      <c r="K29" s="196"/>
      <c r="L29" s="196"/>
      <c r="M29" s="196"/>
    </row>
    <row r="30" spans="1:13" s="197" customFormat="1" ht="15">
      <c r="A30" s="195">
        <v>19</v>
      </c>
      <c r="B30" s="46" t="s">
        <v>93</v>
      </c>
      <c r="C30" s="196">
        <f t="shared" si="0"/>
        <v>2602513</v>
      </c>
      <c r="D30" s="196">
        <v>2602513</v>
      </c>
      <c r="E30" s="196"/>
      <c r="F30" s="196"/>
      <c r="G30" s="196"/>
      <c r="H30" s="202">
        <f t="shared" si="1"/>
        <v>0</v>
      </c>
      <c r="I30" s="196"/>
      <c r="J30" s="196"/>
      <c r="K30" s="196"/>
      <c r="L30" s="196"/>
      <c r="M30" s="196"/>
    </row>
    <row r="31" spans="1:13" s="197" customFormat="1" ht="15">
      <c r="A31" s="195">
        <v>20</v>
      </c>
      <c r="B31" s="46" t="s">
        <v>94</v>
      </c>
      <c r="C31" s="196">
        <f t="shared" si="0"/>
        <v>3167029</v>
      </c>
      <c r="D31" s="196">
        <v>3167029</v>
      </c>
      <c r="E31" s="196"/>
      <c r="F31" s="196"/>
      <c r="G31" s="196"/>
      <c r="H31" s="202">
        <f t="shared" si="1"/>
        <v>0</v>
      </c>
      <c r="I31" s="196"/>
      <c r="J31" s="196"/>
      <c r="K31" s="196"/>
      <c r="L31" s="196"/>
      <c r="M31" s="196"/>
    </row>
    <row r="32" spans="1:13" s="197" customFormat="1" ht="15">
      <c r="A32" s="195">
        <v>21</v>
      </c>
      <c r="B32" s="46" t="s">
        <v>95</v>
      </c>
      <c r="C32" s="196">
        <f t="shared" si="0"/>
        <v>2448010</v>
      </c>
      <c r="D32" s="196">
        <v>2448010</v>
      </c>
      <c r="E32" s="196"/>
      <c r="F32" s="196"/>
      <c r="G32" s="196"/>
      <c r="H32" s="202">
        <f t="shared" si="1"/>
        <v>0</v>
      </c>
      <c r="I32" s="196"/>
      <c r="J32" s="196"/>
      <c r="K32" s="196"/>
      <c r="L32" s="196"/>
      <c r="M32" s="196"/>
    </row>
    <row r="33" spans="1:13" s="197" customFormat="1" ht="15">
      <c r="A33" s="195">
        <v>22</v>
      </c>
      <c r="B33" s="46" t="s">
        <v>96</v>
      </c>
      <c r="C33" s="196">
        <f t="shared" si="0"/>
        <v>3072780</v>
      </c>
      <c r="D33" s="196">
        <v>3072780</v>
      </c>
      <c r="E33" s="196"/>
      <c r="F33" s="196"/>
      <c r="G33" s="196"/>
      <c r="H33" s="202">
        <f t="shared" si="1"/>
        <v>0</v>
      </c>
      <c r="I33" s="196"/>
      <c r="J33" s="196"/>
      <c r="K33" s="196"/>
      <c r="L33" s="196"/>
      <c r="M33" s="196"/>
    </row>
    <row r="34" spans="1:13" s="197" customFormat="1" ht="15">
      <c r="A34" s="195">
        <v>23</v>
      </c>
      <c r="B34" s="46" t="s">
        <v>97</v>
      </c>
      <c r="C34" s="196">
        <f t="shared" si="0"/>
        <v>2413876</v>
      </c>
      <c r="D34" s="196">
        <v>2413876</v>
      </c>
      <c r="E34" s="196"/>
      <c r="F34" s="196"/>
      <c r="G34" s="196"/>
      <c r="H34" s="202">
        <f t="shared" si="1"/>
        <v>0</v>
      </c>
      <c r="I34" s="196"/>
      <c r="J34" s="196"/>
      <c r="K34" s="196"/>
      <c r="L34" s="196"/>
      <c r="M34" s="196"/>
    </row>
    <row r="35" spans="1:13" s="197" customFormat="1" ht="15">
      <c r="A35" s="195">
        <v>24</v>
      </c>
      <c r="B35" s="46" t="s">
        <v>98</v>
      </c>
      <c r="C35" s="196">
        <f t="shared" si="0"/>
        <v>2954573</v>
      </c>
      <c r="D35" s="196">
        <v>2954573</v>
      </c>
      <c r="E35" s="196"/>
      <c r="F35" s="196"/>
      <c r="G35" s="196"/>
      <c r="H35" s="202">
        <f t="shared" si="1"/>
        <v>0</v>
      </c>
      <c r="I35" s="196"/>
      <c r="J35" s="196"/>
      <c r="K35" s="196"/>
      <c r="L35" s="196"/>
      <c r="M35" s="196"/>
    </row>
    <row r="36" spans="1:13" s="197" customFormat="1" ht="15">
      <c r="A36" s="195">
        <v>25</v>
      </c>
      <c r="B36" s="46" t="s">
        <v>99</v>
      </c>
      <c r="C36" s="196">
        <f t="shared" si="0"/>
        <v>2712300</v>
      </c>
      <c r="D36" s="196">
        <v>2712300</v>
      </c>
      <c r="E36" s="196"/>
      <c r="F36" s="196"/>
      <c r="G36" s="196"/>
      <c r="H36" s="202">
        <f t="shared" si="1"/>
        <v>0</v>
      </c>
      <c r="I36" s="196"/>
      <c r="J36" s="196"/>
      <c r="K36" s="196"/>
      <c r="L36" s="196"/>
      <c r="M36" s="196"/>
    </row>
    <row r="37" spans="1:13" s="197" customFormat="1" ht="15">
      <c r="A37" s="195">
        <v>26</v>
      </c>
      <c r="B37" s="46" t="s">
        <v>100</v>
      </c>
      <c r="C37" s="196">
        <f t="shared" si="0"/>
        <v>3076712</v>
      </c>
      <c r="D37" s="196">
        <v>3076712</v>
      </c>
      <c r="E37" s="196"/>
      <c r="F37" s="196"/>
      <c r="G37" s="196"/>
      <c r="H37" s="202">
        <f t="shared" si="1"/>
        <v>0</v>
      </c>
      <c r="I37" s="196"/>
      <c r="J37" s="196"/>
      <c r="K37" s="196"/>
      <c r="L37" s="196"/>
      <c r="M37" s="196"/>
    </row>
    <row r="38" spans="1:13" s="197" customFormat="1" ht="15">
      <c r="A38" s="195">
        <v>27</v>
      </c>
      <c r="B38" s="46" t="s">
        <v>101</v>
      </c>
      <c r="C38" s="196">
        <f t="shared" si="0"/>
        <v>3247879</v>
      </c>
      <c r="D38" s="196">
        <v>3247879</v>
      </c>
      <c r="E38" s="196"/>
      <c r="F38" s="196"/>
      <c r="G38" s="196"/>
      <c r="H38" s="202">
        <f t="shared" si="1"/>
        <v>0</v>
      </c>
      <c r="I38" s="196"/>
      <c r="J38" s="196"/>
      <c r="K38" s="196"/>
      <c r="L38" s="196"/>
      <c r="M38" s="196"/>
    </row>
    <row r="39" spans="1:13" s="197" customFormat="1" ht="15">
      <c r="A39" s="195">
        <v>28</v>
      </c>
      <c r="B39" s="46" t="s">
        <v>102</v>
      </c>
      <c r="C39" s="196">
        <f t="shared" si="0"/>
        <v>2688778</v>
      </c>
      <c r="D39" s="196">
        <v>2688778</v>
      </c>
      <c r="E39" s="196"/>
      <c r="F39" s="196"/>
      <c r="G39" s="196"/>
      <c r="H39" s="202">
        <f t="shared" si="1"/>
        <v>0</v>
      </c>
      <c r="I39" s="196"/>
      <c r="J39" s="196"/>
      <c r="K39" s="196"/>
      <c r="L39" s="196"/>
      <c r="M39" s="196"/>
    </row>
    <row r="40" spans="1:13" s="197" customFormat="1" ht="15">
      <c r="A40" s="195">
        <v>29</v>
      </c>
      <c r="B40" s="46" t="s">
        <v>103</v>
      </c>
      <c r="C40" s="196">
        <f t="shared" si="0"/>
        <v>2831885</v>
      </c>
      <c r="D40" s="196">
        <v>2831885</v>
      </c>
      <c r="E40" s="196"/>
      <c r="F40" s="196"/>
      <c r="G40" s="196"/>
      <c r="H40" s="202">
        <f t="shared" si="1"/>
        <v>0</v>
      </c>
      <c r="I40" s="196"/>
      <c r="J40" s="196"/>
      <c r="K40" s="196"/>
      <c r="L40" s="196"/>
      <c r="M40" s="196"/>
    </row>
    <row r="41" spans="1:13" s="197" customFormat="1" ht="15">
      <c r="A41" s="195">
        <v>30</v>
      </c>
      <c r="B41" s="46" t="s">
        <v>104</v>
      </c>
      <c r="C41" s="196">
        <f t="shared" si="0"/>
        <v>4075792</v>
      </c>
      <c r="D41" s="196">
        <v>4075792</v>
      </c>
      <c r="E41" s="196"/>
      <c r="F41" s="196"/>
      <c r="G41" s="196"/>
      <c r="H41" s="202">
        <f t="shared" si="1"/>
        <v>0</v>
      </c>
      <c r="I41" s="196"/>
      <c r="J41" s="196"/>
      <c r="K41" s="196"/>
      <c r="L41" s="196"/>
      <c r="M41" s="196"/>
    </row>
    <row r="42" spans="1:13" s="197" customFormat="1" ht="15">
      <c r="A42" s="195">
        <v>31</v>
      </c>
      <c r="B42" s="46" t="s">
        <v>368</v>
      </c>
      <c r="C42" s="196">
        <f t="shared" si="0"/>
        <v>4379097</v>
      </c>
      <c r="D42" s="196">
        <v>4379097</v>
      </c>
      <c r="E42" s="196"/>
      <c r="F42" s="196"/>
      <c r="G42" s="196"/>
      <c r="H42" s="202">
        <f t="shared" si="1"/>
        <v>0</v>
      </c>
      <c r="I42" s="196"/>
      <c r="J42" s="196"/>
      <c r="K42" s="196"/>
      <c r="L42" s="196"/>
      <c r="M42" s="196"/>
    </row>
    <row r="43" spans="1:13" s="197" customFormat="1" ht="15">
      <c r="A43" s="195">
        <v>32</v>
      </c>
      <c r="B43" s="46" t="s">
        <v>105</v>
      </c>
      <c r="C43" s="196">
        <f t="shared" si="0"/>
        <v>3414869</v>
      </c>
      <c r="D43" s="196">
        <v>3414869</v>
      </c>
      <c r="E43" s="196"/>
      <c r="F43" s="196"/>
      <c r="G43" s="196"/>
      <c r="H43" s="202">
        <f t="shared" si="1"/>
        <v>0</v>
      </c>
      <c r="I43" s="196"/>
      <c r="J43" s="196"/>
      <c r="K43" s="196"/>
      <c r="L43" s="196"/>
      <c r="M43" s="196"/>
    </row>
    <row r="44" spans="1:13" s="197" customFormat="1" ht="15">
      <c r="A44" s="195">
        <v>33</v>
      </c>
      <c r="B44" s="46" t="s">
        <v>106</v>
      </c>
      <c r="C44" s="196">
        <f t="shared" si="0"/>
        <v>3135183</v>
      </c>
      <c r="D44" s="196">
        <v>3135183</v>
      </c>
      <c r="E44" s="200"/>
      <c r="F44" s="200"/>
      <c r="G44" s="196"/>
      <c r="H44" s="202">
        <f t="shared" si="1"/>
        <v>0</v>
      </c>
      <c r="I44" s="196"/>
      <c r="J44" s="196"/>
      <c r="K44" s="196"/>
      <c r="L44" s="196"/>
      <c r="M44" s="196"/>
    </row>
    <row r="45" spans="1:13" s="197" customFormat="1" ht="15">
      <c r="A45" s="195">
        <v>34</v>
      </c>
      <c r="B45" s="46" t="s">
        <v>107</v>
      </c>
      <c r="C45" s="196">
        <f t="shared" si="0"/>
        <v>3389277</v>
      </c>
      <c r="D45" s="196">
        <v>3389277</v>
      </c>
      <c r="E45" s="200"/>
      <c r="F45" s="200"/>
      <c r="G45" s="196"/>
      <c r="H45" s="202">
        <f t="shared" si="1"/>
        <v>0</v>
      </c>
      <c r="I45" s="196"/>
      <c r="J45" s="196"/>
      <c r="K45" s="196"/>
      <c r="L45" s="196"/>
      <c r="M45" s="196"/>
    </row>
    <row r="46" spans="1:13" s="197" customFormat="1" ht="15">
      <c r="A46" s="195">
        <v>35</v>
      </c>
      <c r="B46" s="46" t="s">
        <v>211</v>
      </c>
      <c r="C46" s="196">
        <f t="shared" si="0"/>
        <v>4585421</v>
      </c>
      <c r="D46" s="196">
        <v>4585421</v>
      </c>
      <c r="E46" s="196"/>
      <c r="F46" s="200"/>
      <c r="G46" s="196"/>
      <c r="H46" s="202">
        <f t="shared" si="1"/>
        <v>0</v>
      </c>
      <c r="I46" s="196"/>
      <c r="J46" s="196"/>
      <c r="K46" s="196"/>
      <c r="L46" s="196"/>
      <c r="M46" s="196"/>
    </row>
    <row r="47" spans="1:13" s="197" customFormat="1" ht="15">
      <c r="A47" s="195">
        <v>36</v>
      </c>
      <c r="B47" s="46" t="s">
        <v>140</v>
      </c>
      <c r="C47" s="196">
        <f t="shared" si="0"/>
        <v>4122798</v>
      </c>
      <c r="D47" s="196">
        <v>4122798</v>
      </c>
      <c r="E47" s="200"/>
      <c r="F47" s="200"/>
      <c r="G47" s="196"/>
      <c r="H47" s="202">
        <f t="shared" si="1"/>
        <v>0</v>
      </c>
      <c r="I47" s="196"/>
      <c r="J47" s="196"/>
      <c r="K47" s="196"/>
      <c r="L47" s="196"/>
      <c r="M47" s="196"/>
    </row>
    <row r="48" spans="1:13" s="197" customFormat="1" ht="15">
      <c r="A48" s="195">
        <v>37</v>
      </c>
      <c r="B48" s="46" t="s">
        <v>108</v>
      </c>
      <c r="C48" s="196">
        <f t="shared" si="0"/>
        <v>2630141</v>
      </c>
      <c r="D48" s="196">
        <v>2630141</v>
      </c>
      <c r="E48" s="200"/>
      <c r="F48" s="200"/>
      <c r="G48" s="196"/>
      <c r="H48" s="202">
        <f t="shared" si="1"/>
        <v>0</v>
      </c>
      <c r="I48" s="196"/>
      <c r="J48" s="196"/>
      <c r="K48" s="196"/>
      <c r="L48" s="196"/>
      <c r="M48" s="196"/>
    </row>
    <row r="49" spans="1:13" s="197" customFormat="1" ht="15">
      <c r="A49" s="195">
        <v>38</v>
      </c>
      <c r="B49" s="46" t="s">
        <v>109</v>
      </c>
      <c r="C49" s="196">
        <f t="shared" si="0"/>
        <v>2952148</v>
      </c>
      <c r="D49" s="196">
        <v>2952148</v>
      </c>
      <c r="E49" s="200"/>
      <c r="F49" s="200"/>
      <c r="G49" s="196"/>
      <c r="H49" s="202">
        <f t="shared" si="1"/>
        <v>0</v>
      </c>
      <c r="I49" s="196"/>
      <c r="J49" s="196"/>
      <c r="K49" s="196"/>
      <c r="L49" s="196"/>
      <c r="M49" s="196"/>
    </row>
    <row r="50" spans="1:13" s="197" customFormat="1" ht="15">
      <c r="A50" s="195">
        <v>39</v>
      </c>
      <c r="B50" s="46" t="s">
        <v>110</v>
      </c>
      <c r="C50" s="196">
        <f t="shared" si="0"/>
        <v>3596543</v>
      </c>
      <c r="D50" s="196">
        <v>3596543</v>
      </c>
      <c r="E50" s="200"/>
      <c r="F50" s="200"/>
      <c r="G50" s="196"/>
      <c r="H50" s="202">
        <f t="shared" si="1"/>
        <v>0</v>
      </c>
      <c r="I50" s="196"/>
      <c r="J50" s="196"/>
      <c r="K50" s="196"/>
      <c r="L50" s="196"/>
      <c r="M50" s="196"/>
    </row>
    <row r="51" spans="1:13" s="197" customFormat="1" ht="15">
      <c r="A51" s="195">
        <v>40</v>
      </c>
      <c r="B51" s="46" t="s">
        <v>111</v>
      </c>
      <c r="C51" s="196">
        <f t="shared" si="0"/>
        <v>4326761</v>
      </c>
      <c r="D51" s="196">
        <v>4326761</v>
      </c>
      <c r="E51" s="200"/>
      <c r="F51" s="200"/>
      <c r="G51" s="196"/>
      <c r="H51" s="202">
        <f t="shared" si="1"/>
        <v>0</v>
      </c>
      <c r="I51" s="196"/>
      <c r="J51" s="196"/>
      <c r="K51" s="196"/>
      <c r="L51" s="196"/>
      <c r="M51" s="196"/>
    </row>
    <row r="52" spans="1:13" s="197" customFormat="1" ht="15">
      <c r="A52" s="195">
        <v>41</v>
      </c>
      <c r="B52" s="46" t="s">
        <v>112</v>
      </c>
      <c r="C52" s="196">
        <f t="shared" si="0"/>
        <v>4320442</v>
      </c>
      <c r="D52" s="196">
        <v>4320442</v>
      </c>
      <c r="E52" s="200"/>
      <c r="F52" s="200"/>
      <c r="G52" s="196"/>
      <c r="H52" s="202">
        <f t="shared" si="1"/>
        <v>0</v>
      </c>
      <c r="I52" s="196"/>
      <c r="J52" s="196"/>
      <c r="K52" s="196"/>
      <c r="L52" s="196"/>
      <c r="M52" s="196"/>
    </row>
    <row r="53" spans="1:13" s="197" customFormat="1" ht="15">
      <c r="A53" s="195">
        <v>42</v>
      </c>
      <c r="B53" s="46" t="s">
        <v>113</v>
      </c>
      <c r="C53" s="196">
        <f t="shared" si="0"/>
        <v>3274980</v>
      </c>
      <c r="D53" s="196">
        <v>3274980</v>
      </c>
      <c r="E53" s="200"/>
      <c r="F53" s="200"/>
      <c r="G53" s="196"/>
      <c r="H53" s="202">
        <f t="shared" si="1"/>
        <v>0</v>
      </c>
      <c r="I53" s="196"/>
      <c r="J53" s="196"/>
      <c r="K53" s="196"/>
      <c r="L53" s="196"/>
      <c r="M53" s="196"/>
    </row>
    <row r="54" spans="1:13" s="197" customFormat="1" ht="15">
      <c r="A54" s="195">
        <v>43</v>
      </c>
      <c r="B54" s="46" t="s">
        <v>114</v>
      </c>
      <c r="C54" s="196">
        <f t="shared" si="0"/>
        <v>3308731</v>
      </c>
      <c r="D54" s="196">
        <v>3308731</v>
      </c>
      <c r="E54" s="200"/>
      <c r="F54" s="200"/>
      <c r="G54" s="196"/>
      <c r="H54" s="202">
        <f t="shared" si="1"/>
        <v>0</v>
      </c>
      <c r="I54" s="196"/>
      <c r="J54" s="196"/>
      <c r="K54" s="196"/>
      <c r="L54" s="196"/>
      <c r="M54" s="196"/>
    </row>
    <row r="55" spans="1:13" s="197" customFormat="1" ht="15">
      <c r="A55" s="195">
        <v>44</v>
      </c>
      <c r="B55" s="46" t="s">
        <v>115</v>
      </c>
      <c r="C55" s="196">
        <f t="shared" si="0"/>
        <v>3075588</v>
      </c>
      <c r="D55" s="196">
        <v>3075588</v>
      </c>
      <c r="E55" s="200"/>
      <c r="F55" s="200"/>
      <c r="G55" s="196"/>
      <c r="H55" s="202">
        <f t="shared" si="1"/>
        <v>0</v>
      </c>
      <c r="I55" s="196"/>
      <c r="J55" s="196"/>
      <c r="K55" s="196"/>
      <c r="L55" s="196"/>
      <c r="M55" s="196"/>
    </row>
    <row r="56" spans="1:13" s="197" customFormat="1" ht="15">
      <c r="A56" s="195">
        <v>45</v>
      </c>
      <c r="B56" s="46" t="s">
        <v>116</v>
      </c>
      <c r="C56" s="196">
        <f t="shared" si="0"/>
        <v>4053653</v>
      </c>
      <c r="D56" s="196">
        <v>4053653</v>
      </c>
      <c r="E56" s="200"/>
      <c r="F56" s="200"/>
      <c r="G56" s="196"/>
      <c r="H56" s="202">
        <f t="shared" si="1"/>
        <v>0</v>
      </c>
      <c r="I56" s="196"/>
      <c r="J56" s="196"/>
      <c r="K56" s="196"/>
      <c r="L56" s="196"/>
      <c r="M56" s="196"/>
    </row>
    <row r="57" spans="1:13" s="197" customFormat="1" ht="15">
      <c r="A57" s="195">
        <v>46</v>
      </c>
      <c r="B57" s="46" t="s">
        <v>117</v>
      </c>
      <c r="C57" s="196">
        <f t="shared" si="0"/>
        <v>3565809</v>
      </c>
      <c r="D57" s="196">
        <v>3565809</v>
      </c>
      <c r="E57" s="200"/>
      <c r="F57" s="200"/>
      <c r="G57" s="196"/>
      <c r="H57" s="202">
        <f t="shared" si="1"/>
        <v>0</v>
      </c>
      <c r="I57" s="196"/>
      <c r="J57" s="196"/>
      <c r="K57" s="196"/>
      <c r="L57" s="196"/>
      <c r="M57" s="196"/>
    </row>
    <row r="58" spans="1:13" s="197" customFormat="1" ht="15">
      <c r="A58" s="195">
        <v>47</v>
      </c>
      <c r="B58" s="46" t="s">
        <v>118</v>
      </c>
      <c r="C58" s="196">
        <f t="shared" si="0"/>
        <v>3607844</v>
      </c>
      <c r="D58" s="196">
        <v>3607844</v>
      </c>
      <c r="E58" s="200"/>
      <c r="F58" s="200"/>
      <c r="G58" s="196"/>
      <c r="H58" s="202">
        <f t="shared" si="1"/>
        <v>0</v>
      </c>
      <c r="I58" s="196"/>
      <c r="J58" s="196"/>
      <c r="K58" s="196"/>
      <c r="L58" s="196"/>
      <c r="M58" s="196"/>
    </row>
    <row r="59" spans="1:13" s="197" customFormat="1" ht="15">
      <c r="A59" s="195">
        <v>48</v>
      </c>
      <c r="B59" s="46" t="s">
        <v>119</v>
      </c>
      <c r="C59" s="196">
        <f t="shared" si="0"/>
        <v>3544863</v>
      </c>
      <c r="D59" s="196">
        <v>3544863</v>
      </c>
      <c r="E59" s="200"/>
      <c r="F59" s="200"/>
      <c r="G59" s="196"/>
      <c r="H59" s="202">
        <f t="shared" si="1"/>
        <v>0</v>
      </c>
      <c r="I59" s="196"/>
      <c r="J59" s="196"/>
      <c r="K59" s="196"/>
      <c r="L59" s="196"/>
      <c r="M59" s="196"/>
    </row>
    <row r="60" spans="1:13" s="197" customFormat="1" ht="15">
      <c r="A60" s="195">
        <v>49</v>
      </c>
      <c r="B60" s="46" t="s">
        <v>120</v>
      </c>
      <c r="C60" s="196">
        <f t="shared" si="0"/>
        <v>2680222</v>
      </c>
      <c r="D60" s="196">
        <v>2680222</v>
      </c>
      <c r="E60" s="200"/>
      <c r="F60" s="200"/>
      <c r="G60" s="196"/>
      <c r="H60" s="202">
        <f t="shared" si="1"/>
        <v>0</v>
      </c>
      <c r="I60" s="196"/>
      <c r="J60" s="196"/>
      <c r="K60" s="196"/>
      <c r="L60" s="196"/>
      <c r="M60" s="196"/>
    </row>
    <row r="61" spans="1:13" s="197" customFormat="1" ht="15">
      <c r="A61" s="195">
        <v>50</v>
      </c>
      <c r="B61" s="46" t="s">
        <v>121</v>
      </c>
      <c r="C61" s="196">
        <f t="shared" si="0"/>
        <v>2283197</v>
      </c>
      <c r="D61" s="196">
        <v>2283197</v>
      </c>
      <c r="E61" s="200"/>
      <c r="F61" s="200"/>
      <c r="G61" s="196"/>
      <c r="H61" s="202">
        <f t="shared" si="1"/>
        <v>0</v>
      </c>
      <c r="I61" s="196"/>
      <c r="J61" s="196"/>
      <c r="K61" s="196"/>
      <c r="L61" s="196"/>
      <c r="M61" s="196"/>
    </row>
    <row r="62" spans="1:13" s="197" customFormat="1" ht="15">
      <c r="A62" s="195">
        <v>51</v>
      </c>
      <c r="B62" s="46" t="s">
        <v>122</v>
      </c>
      <c r="C62" s="196">
        <f t="shared" si="0"/>
        <v>4064172</v>
      </c>
      <c r="D62" s="196">
        <v>4064172</v>
      </c>
      <c r="E62" s="200"/>
      <c r="F62" s="200"/>
      <c r="G62" s="196"/>
      <c r="H62" s="202">
        <f t="shared" si="1"/>
        <v>0</v>
      </c>
      <c r="I62" s="196"/>
      <c r="J62" s="196"/>
      <c r="K62" s="196"/>
      <c r="L62" s="196"/>
      <c r="M62" s="196"/>
    </row>
    <row r="63" spans="1:13" s="197" customFormat="1" ht="15">
      <c r="A63" s="195">
        <v>52</v>
      </c>
      <c r="B63" s="46" t="s">
        <v>123</v>
      </c>
      <c r="C63" s="196">
        <f t="shared" si="0"/>
        <v>3186472</v>
      </c>
      <c r="D63" s="196">
        <v>3186472</v>
      </c>
      <c r="E63" s="200"/>
      <c r="F63" s="200"/>
      <c r="G63" s="196"/>
      <c r="H63" s="202">
        <f t="shared" si="1"/>
        <v>0</v>
      </c>
      <c r="I63" s="196"/>
      <c r="J63" s="196"/>
      <c r="K63" s="196"/>
      <c r="L63" s="196"/>
      <c r="M63" s="196"/>
    </row>
    <row r="64" spans="1:13" s="197" customFormat="1" ht="15">
      <c r="A64" s="195">
        <v>53</v>
      </c>
      <c r="B64" s="46" t="s">
        <v>124</v>
      </c>
      <c r="C64" s="196">
        <f t="shared" si="0"/>
        <v>2195117</v>
      </c>
      <c r="D64" s="196">
        <v>2195117</v>
      </c>
      <c r="E64" s="200"/>
      <c r="F64" s="200"/>
      <c r="G64" s="196"/>
      <c r="H64" s="202">
        <f t="shared" si="1"/>
        <v>0</v>
      </c>
      <c r="I64" s="196"/>
      <c r="J64" s="196"/>
      <c r="K64" s="196"/>
      <c r="L64" s="196"/>
      <c r="M64" s="196"/>
    </row>
    <row r="65" spans="1:13" s="197" customFormat="1" ht="15">
      <c r="A65" s="195">
        <v>54</v>
      </c>
      <c r="B65" s="46" t="s">
        <v>125</v>
      </c>
      <c r="C65" s="196">
        <f t="shared" si="0"/>
        <v>3922475</v>
      </c>
      <c r="D65" s="196">
        <v>3922475</v>
      </c>
      <c r="E65" s="200"/>
      <c r="F65" s="200"/>
      <c r="G65" s="196"/>
      <c r="H65" s="202">
        <f t="shared" si="1"/>
        <v>0</v>
      </c>
      <c r="I65" s="196"/>
      <c r="J65" s="196"/>
      <c r="K65" s="196"/>
      <c r="L65" s="196"/>
      <c r="M65" s="196"/>
    </row>
    <row r="66" spans="1:13" s="197" customFormat="1" ht="15">
      <c r="A66" s="195">
        <v>55</v>
      </c>
      <c r="B66" s="46" t="s">
        <v>126</v>
      </c>
      <c r="C66" s="196">
        <f t="shared" si="0"/>
        <v>3380284</v>
      </c>
      <c r="D66" s="196">
        <v>3380284</v>
      </c>
      <c r="E66" s="200"/>
      <c r="F66" s="200"/>
      <c r="G66" s="196"/>
      <c r="H66" s="202">
        <f t="shared" si="1"/>
        <v>0</v>
      </c>
      <c r="I66" s="196"/>
      <c r="J66" s="196"/>
      <c r="K66" s="196"/>
      <c r="L66" s="196"/>
      <c r="M66" s="196"/>
    </row>
    <row r="67" spans="1:13" s="197" customFormat="1" ht="15">
      <c r="A67" s="195">
        <v>56</v>
      </c>
      <c r="B67" s="46" t="s">
        <v>127</v>
      </c>
      <c r="C67" s="196">
        <f t="shared" si="0"/>
        <v>2613536</v>
      </c>
      <c r="D67" s="196">
        <v>2613536</v>
      </c>
      <c r="E67" s="196"/>
      <c r="F67" s="200"/>
      <c r="G67" s="196"/>
      <c r="H67" s="202">
        <f t="shared" si="1"/>
        <v>0</v>
      </c>
      <c r="I67" s="196"/>
      <c r="J67" s="196"/>
      <c r="K67" s="196"/>
      <c r="L67" s="196"/>
      <c r="M67" s="196"/>
    </row>
    <row r="68" spans="1:13" s="197" customFormat="1" ht="15">
      <c r="A68" s="195">
        <v>57</v>
      </c>
      <c r="B68" s="46" t="s">
        <v>128</v>
      </c>
      <c r="C68" s="196">
        <f t="shared" si="0"/>
        <v>3280691</v>
      </c>
      <c r="D68" s="196">
        <v>3280691</v>
      </c>
      <c r="E68" s="196"/>
      <c r="F68" s="200"/>
      <c r="G68" s="196"/>
      <c r="H68" s="202">
        <f t="shared" si="1"/>
        <v>0</v>
      </c>
      <c r="I68" s="196"/>
      <c r="J68" s="196"/>
      <c r="K68" s="196"/>
      <c r="L68" s="196"/>
      <c r="M68" s="196"/>
    </row>
    <row r="69" spans="1:13" s="197" customFormat="1" ht="15">
      <c r="A69" s="195">
        <v>58</v>
      </c>
      <c r="B69" s="46" t="s">
        <v>129</v>
      </c>
      <c r="C69" s="196">
        <f t="shared" si="0"/>
        <v>2511186</v>
      </c>
      <c r="D69" s="196">
        <v>2511186</v>
      </c>
      <c r="E69" s="200"/>
      <c r="F69" s="200"/>
      <c r="G69" s="196"/>
      <c r="H69" s="202">
        <f t="shared" si="1"/>
        <v>0</v>
      </c>
      <c r="I69" s="196"/>
      <c r="J69" s="196"/>
      <c r="K69" s="196"/>
      <c r="L69" s="196"/>
      <c r="M69" s="196"/>
    </row>
    <row r="70" spans="1:13" s="197" customFormat="1" ht="15">
      <c r="A70" s="195">
        <v>59</v>
      </c>
      <c r="B70" s="46" t="s">
        <v>130</v>
      </c>
      <c r="C70" s="196">
        <f t="shared" si="0"/>
        <v>2517649</v>
      </c>
      <c r="D70" s="196">
        <v>2517649</v>
      </c>
      <c r="E70" s="196"/>
      <c r="F70" s="200"/>
      <c r="G70" s="196"/>
      <c r="H70" s="202">
        <f t="shared" si="1"/>
        <v>0</v>
      </c>
      <c r="I70" s="196"/>
      <c r="J70" s="196"/>
      <c r="K70" s="196"/>
      <c r="L70" s="196"/>
      <c r="M70" s="196"/>
    </row>
    <row r="71" spans="1:13" s="197" customFormat="1" ht="15">
      <c r="A71" s="195">
        <v>60</v>
      </c>
      <c r="B71" s="46" t="s">
        <v>131</v>
      </c>
      <c r="C71" s="196">
        <f t="shared" si="0"/>
        <v>5243052</v>
      </c>
      <c r="D71" s="196">
        <v>5243052</v>
      </c>
      <c r="E71" s="196"/>
      <c r="F71" s="200"/>
      <c r="G71" s="196"/>
      <c r="H71" s="202">
        <f t="shared" si="1"/>
        <v>0</v>
      </c>
      <c r="I71" s="196"/>
      <c r="J71" s="196"/>
      <c r="K71" s="196"/>
      <c r="L71" s="196"/>
      <c r="M71" s="196"/>
    </row>
    <row r="72" spans="1:13" s="197" customFormat="1" ht="15">
      <c r="A72" s="195">
        <v>61</v>
      </c>
      <c r="B72" s="46" t="s">
        <v>132</v>
      </c>
      <c r="C72" s="196">
        <f t="shared" si="0"/>
        <v>3252737</v>
      </c>
      <c r="D72" s="196">
        <v>3252737</v>
      </c>
      <c r="E72" s="196"/>
      <c r="F72" s="200"/>
      <c r="G72" s="196"/>
      <c r="H72" s="202">
        <f t="shared" si="1"/>
        <v>0</v>
      </c>
      <c r="I72" s="196"/>
      <c r="J72" s="196"/>
      <c r="K72" s="196"/>
      <c r="L72" s="196"/>
      <c r="M72" s="196"/>
    </row>
    <row r="73" spans="1:13" s="197" customFormat="1" ht="15">
      <c r="A73" s="195">
        <v>62</v>
      </c>
      <c r="B73" s="46" t="s">
        <v>133</v>
      </c>
      <c r="C73" s="196">
        <f t="shared" si="0"/>
        <v>3888034</v>
      </c>
      <c r="D73" s="196">
        <v>3888034</v>
      </c>
      <c r="E73" s="196"/>
      <c r="F73" s="200"/>
      <c r="G73" s="196"/>
      <c r="H73" s="202">
        <f t="shared" si="1"/>
        <v>0</v>
      </c>
      <c r="I73" s="196"/>
      <c r="J73" s="196"/>
      <c r="K73" s="196"/>
      <c r="L73" s="196"/>
      <c r="M73" s="196"/>
    </row>
    <row r="74" spans="1:13" s="197" customFormat="1" ht="15">
      <c r="A74" s="195">
        <v>63</v>
      </c>
      <c r="B74" s="46" t="s">
        <v>134</v>
      </c>
      <c r="C74" s="196">
        <f t="shared" si="0"/>
        <v>2190692</v>
      </c>
      <c r="D74" s="196">
        <v>2190692</v>
      </c>
      <c r="E74" s="196"/>
      <c r="F74" s="200"/>
      <c r="G74" s="196"/>
      <c r="H74" s="202">
        <f t="shared" si="1"/>
        <v>0</v>
      </c>
      <c r="I74" s="196"/>
      <c r="J74" s="196"/>
      <c r="K74" s="196"/>
      <c r="L74" s="196"/>
      <c r="M74" s="196"/>
    </row>
    <row r="75" spans="1:13" s="197" customFormat="1" ht="15">
      <c r="A75" s="195">
        <v>64</v>
      </c>
      <c r="B75" s="46" t="s">
        <v>135</v>
      </c>
      <c r="C75" s="196">
        <f t="shared" si="0"/>
        <v>2927409</v>
      </c>
      <c r="D75" s="196">
        <v>2927409</v>
      </c>
      <c r="E75" s="196"/>
      <c r="F75" s="200"/>
      <c r="G75" s="196"/>
      <c r="H75" s="202">
        <f t="shared" si="1"/>
        <v>0</v>
      </c>
      <c r="I75" s="196"/>
      <c r="J75" s="196"/>
      <c r="K75" s="196"/>
      <c r="L75" s="196"/>
      <c r="M75" s="196"/>
    </row>
    <row r="76" spans="1:13" s="197" customFormat="1" ht="15">
      <c r="A76" s="195">
        <v>65</v>
      </c>
      <c r="B76" s="46" t="s">
        <v>136</v>
      </c>
      <c r="C76" s="196">
        <f aca="true" t="shared" si="2" ref="C76:C118">D76+E76+F76+G76+H76+K76+L76+M76</f>
        <v>2106348</v>
      </c>
      <c r="D76" s="196">
        <v>2106348</v>
      </c>
      <c r="E76" s="196"/>
      <c r="F76" s="200"/>
      <c r="G76" s="196"/>
      <c r="H76" s="202">
        <f aca="true" t="shared" si="3" ref="H76:H84">I76+J76</f>
        <v>0</v>
      </c>
      <c r="I76" s="196"/>
      <c r="J76" s="196"/>
      <c r="K76" s="196"/>
      <c r="L76" s="196"/>
      <c r="M76" s="196"/>
    </row>
    <row r="77" spans="1:13" s="197" customFormat="1" ht="15">
      <c r="A77" s="195">
        <v>66</v>
      </c>
      <c r="B77" s="46" t="s">
        <v>137</v>
      </c>
      <c r="C77" s="196">
        <f t="shared" si="2"/>
        <v>3503779</v>
      </c>
      <c r="D77" s="196">
        <v>3503779</v>
      </c>
      <c r="E77" s="196"/>
      <c r="F77" s="200"/>
      <c r="G77" s="196"/>
      <c r="H77" s="202">
        <f t="shared" si="3"/>
        <v>0</v>
      </c>
      <c r="I77" s="196"/>
      <c r="J77" s="196"/>
      <c r="K77" s="196"/>
      <c r="L77" s="196"/>
      <c r="M77" s="196"/>
    </row>
    <row r="78" spans="1:13" s="197" customFormat="1" ht="30">
      <c r="A78" s="195">
        <v>67</v>
      </c>
      <c r="B78" s="47" t="s">
        <v>138</v>
      </c>
      <c r="C78" s="196">
        <f t="shared" si="2"/>
        <v>6768283</v>
      </c>
      <c r="D78" s="196">
        <v>6768283</v>
      </c>
      <c r="E78" s="196"/>
      <c r="F78" s="200"/>
      <c r="G78" s="196"/>
      <c r="H78" s="202">
        <f t="shared" si="3"/>
        <v>0</v>
      </c>
      <c r="I78" s="196"/>
      <c r="J78" s="196"/>
      <c r="K78" s="196"/>
      <c r="L78" s="196"/>
      <c r="M78" s="196"/>
    </row>
    <row r="79" spans="1:13" s="197" customFormat="1" ht="15">
      <c r="A79" s="195">
        <v>68</v>
      </c>
      <c r="B79" s="46" t="s">
        <v>139</v>
      </c>
      <c r="C79" s="196">
        <f t="shared" si="2"/>
        <v>2817915</v>
      </c>
      <c r="D79" s="196">
        <v>2817915</v>
      </c>
      <c r="E79" s="196"/>
      <c r="F79" s="200"/>
      <c r="G79" s="196"/>
      <c r="H79" s="202">
        <f t="shared" si="3"/>
        <v>0</v>
      </c>
      <c r="I79" s="196"/>
      <c r="J79" s="196"/>
      <c r="K79" s="196"/>
      <c r="L79" s="196"/>
      <c r="M79" s="196"/>
    </row>
    <row r="80" spans="1:13" s="197" customFormat="1" ht="15">
      <c r="A80" s="195">
        <v>69</v>
      </c>
      <c r="B80" s="46" t="s">
        <v>369</v>
      </c>
      <c r="C80" s="196">
        <f t="shared" si="2"/>
        <v>5501136</v>
      </c>
      <c r="D80" s="196">
        <v>5501136</v>
      </c>
      <c r="E80" s="196"/>
      <c r="F80" s="200"/>
      <c r="G80" s="196"/>
      <c r="H80" s="202">
        <f t="shared" si="3"/>
        <v>0</v>
      </c>
      <c r="I80" s="196"/>
      <c r="J80" s="196"/>
      <c r="K80" s="196"/>
      <c r="L80" s="196"/>
      <c r="M80" s="196"/>
    </row>
    <row r="81" spans="1:13" s="197" customFormat="1" ht="15">
      <c r="A81" s="195">
        <v>70</v>
      </c>
      <c r="B81" s="46" t="s">
        <v>371</v>
      </c>
      <c r="C81" s="196">
        <f t="shared" si="2"/>
        <v>2075968</v>
      </c>
      <c r="D81" s="196"/>
      <c r="E81" s="196">
        <v>1875968</v>
      </c>
      <c r="F81" s="200"/>
      <c r="G81" s="196"/>
      <c r="H81" s="202">
        <f t="shared" si="3"/>
        <v>200000</v>
      </c>
      <c r="I81" s="196">
        <v>200000</v>
      </c>
      <c r="J81" s="196"/>
      <c r="K81" s="196"/>
      <c r="L81" s="196"/>
      <c r="M81" s="196"/>
    </row>
    <row r="82" spans="1:13" s="197" customFormat="1" ht="15">
      <c r="A82" s="195">
        <v>71</v>
      </c>
      <c r="B82" s="46" t="s">
        <v>372</v>
      </c>
      <c r="C82" s="196">
        <f t="shared" si="2"/>
        <v>547500</v>
      </c>
      <c r="D82" s="196"/>
      <c r="E82" s="196">
        <v>547500</v>
      </c>
      <c r="F82" s="196"/>
      <c r="G82" s="196"/>
      <c r="H82" s="202">
        <f t="shared" si="3"/>
        <v>0</v>
      </c>
      <c r="I82" s="196"/>
      <c r="J82" s="196"/>
      <c r="K82" s="196"/>
      <c r="L82" s="196"/>
      <c r="M82" s="196"/>
    </row>
    <row r="83" spans="1:13" s="197" customFormat="1" ht="30">
      <c r="A83" s="195">
        <v>72</v>
      </c>
      <c r="B83" s="351" t="s">
        <v>370</v>
      </c>
      <c r="C83" s="196">
        <f t="shared" si="2"/>
        <v>4087968</v>
      </c>
      <c r="D83" s="196"/>
      <c r="E83" s="196"/>
      <c r="F83" s="68">
        <v>4087968</v>
      </c>
      <c r="G83" s="196"/>
      <c r="H83" s="202">
        <f t="shared" si="3"/>
        <v>0</v>
      </c>
      <c r="I83" s="196"/>
      <c r="J83" s="196"/>
      <c r="K83" s="196"/>
      <c r="L83" s="196"/>
      <c r="M83" s="196"/>
    </row>
    <row r="84" spans="1:13" s="197" customFormat="1" ht="15">
      <c r="A84" s="195">
        <v>73</v>
      </c>
      <c r="B84" s="47" t="s">
        <v>141</v>
      </c>
      <c r="C84" s="196">
        <f t="shared" si="2"/>
        <v>4025901</v>
      </c>
      <c r="D84" s="196"/>
      <c r="E84" s="196"/>
      <c r="F84" s="200"/>
      <c r="G84" s="196">
        <v>4025901</v>
      </c>
      <c r="H84" s="202">
        <f t="shared" si="3"/>
        <v>0</v>
      </c>
      <c r="I84" s="196"/>
      <c r="J84" s="196"/>
      <c r="K84" s="196"/>
      <c r="L84" s="196"/>
      <c r="M84" s="196"/>
    </row>
    <row r="85" spans="1:13" s="197" customFormat="1" ht="15">
      <c r="A85" s="195">
        <v>74</v>
      </c>
      <c r="B85" s="149" t="s">
        <v>164</v>
      </c>
      <c r="C85" s="196">
        <f t="shared" si="2"/>
        <v>1466586</v>
      </c>
      <c r="D85" s="196"/>
      <c r="E85" s="196"/>
      <c r="F85" s="200"/>
      <c r="G85" s="196"/>
      <c r="H85" s="202">
        <v>1466586</v>
      </c>
      <c r="I85" s="196">
        <f>334944+498963</f>
        <v>833907</v>
      </c>
      <c r="J85" s="196">
        <f>H85-I85</f>
        <v>632679</v>
      </c>
      <c r="K85" s="196"/>
      <c r="L85" s="196"/>
      <c r="M85" s="196"/>
    </row>
    <row r="86" spans="1:13" s="197" customFormat="1" ht="15">
      <c r="A86" s="195">
        <v>75</v>
      </c>
      <c r="B86" s="149" t="s">
        <v>161</v>
      </c>
      <c r="C86" s="196">
        <f t="shared" si="2"/>
        <v>1249681</v>
      </c>
      <c r="D86" s="196"/>
      <c r="E86" s="196"/>
      <c r="F86" s="200"/>
      <c r="G86" s="196"/>
      <c r="H86" s="202">
        <v>1249681</v>
      </c>
      <c r="I86" s="196"/>
      <c r="J86" s="196">
        <f aca="true" t="shared" si="4" ref="J86:J118">H86-I86</f>
        <v>1249681</v>
      </c>
      <c r="K86" s="196"/>
      <c r="L86" s="196"/>
      <c r="M86" s="196"/>
    </row>
    <row r="87" spans="1:13" s="197" customFormat="1" ht="15">
      <c r="A87" s="195">
        <v>76</v>
      </c>
      <c r="B87" s="149" t="s">
        <v>373</v>
      </c>
      <c r="C87" s="196">
        <f t="shared" si="2"/>
        <v>300000</v>
      </c>
      <c r="D87" s="196"/>
      <c r="E87" s="196"/>
      <c r="F87" s="200"/>
      <c r="G87" s="196"/>
      <c r="H87" s="202">
        <v>300000</v>
      </c>
      <c r="I87" s="196"/>
      <c r="J87" s="196">
        <f t="shared" si="4"/>
        <v>300000</v>
      </c>
      <c r="K87" s="196"/>
      <c r="L87" s="196"/>
      <c r="M87" s="196"/>
    </row>
    <row r="88" spans="1:13" s="197" customFormat="1" ht="15">
      <c r="A88" s="195">
        <v>77</v>
      </c>
      <c r="B88" s="48" t="s">
        <v>74</v>
      </c>
      <c r="C88" s="196">
        <f t="shared" si="2"/>
        <v>12621570</v>
      </c>
      <c r="D88" s="196"/>
      <c r="E88" s="196"/>
      <c r="F88" s="200"/>
      <c r="G88" s="196"/>
      <c r="H88" s="202">
        <f>14721+17979</f>
        <v>32700</v>
      </c>
      <c r="I88" s="196"/>
      <c r="J88" s="196">
        <f t="shared" si="4"/>
        <v>32700</v>
      </c>
      <c r="K88" s="196">
        <v>12588870</v>
      </c>
      <c r="L88" s="196"/>
      <c r="M88" s="196"/>
    </row>
    <row r="89" spans="1:13" s="197" customFormat="1" ht="15">
      <c r="A89" s="195">
        <v>78</v>
      </c>
      <c r="B89" s="46" t="s">
        <v>166</v>
      </c>
      <c r="C89" s="196">
        <f t="shared" si="2"/>
        <v>7511449</v>
      </c>
      <c r="D89" s="196"/>
      <c r="E89" s="196"/>
      <c r="F89" s="200"/>
      <c r="G89" s="196"/>
      <c r="H89" s="202"/>
      <c r="I89" s="196"/>
      <c r="J89" s="196">
        <f t="shared" si="4"/>
        <v>0</v>
      </c>
      <c r="K89" s="196">
        <v>7511449</v>
      </c>
      <c r="L89" s="196"/>
      <c r="M89" s="196"/>
    </row>
    <row r="90" spans="1:13" s="197" customFormat="1" ht="15">
      <c r="A90" s="195">
        <v>79</v>
      </c>
      <c r="B90" s="46" t="s">
        <v>65</v>
      </c>
      <c r="C90" s="196">
        <f t="shared" si="2"/>
        <v>1818110</v>
      </c>
      <c r="D90" s="196"/>
      <c r="E90" s="196"/>
      <c r="F90" s="200"/>
      <c r="G90" s="196"/>
      <c r="H90" s="202"/>
      <c r="I90" s="196"/>
      <c r="J90" s="196">
        <f t="shared" si="4"/>
        <v>0</v>
      </c>
      <c r="K90" s="196">
        <v>1818110</v>
      </c>
      <c r="L90" s="196"/>
      <c r="M90" s="196"/>
    </row>
    <row r="91" spans="1:13" s="197" customFormat="1" ht="15">
      <c r="A91" s="195">
        <v>80</v>
      </c>
      <c r="B91" s="49" t="s">
        <v>66</v>
      </c>
      <c r="C91" s="196">
        <f t="shared" si="2"/>
        <v>47998369</v>
      </c>
      <c r="D91" s="196"/>
      <c r="E91" s="196"/>
      <c r="F91" s="200"/>
      <c r="G91" s="196"/>
      <c r="H91" s="202">
        <v>245805</v>
      </c>
      <c r="I91" s="196"/>
      <c r="J91" s="196">
        <f t="shared" si="4"/>
        <v>245805</v>
      </c>
      <c r="K91" s="196">
        <v>1367084</v>
      </c>
      <c r="L91" s="196">
        <v>46385480</v>
      </c>
      <c r="M91" s="196"/>
    </row>
    <row r="92" spans="1:13" s="197" customFormat="1" ht="15">
      <c r="A92" s="195">
        <v>81</v>
      </c>
      <c r="B92" s="46" t="s">
        <v>67</v>
      </c>
      <c r="C92" s="196">
        <f t="shared" si="2"/>
        <v>1781766</v>
      </c>
      <c r="D92" s="196"/>
      <c r="E92" s="196"/>
      <c r="F92" s="200"/>
      <c r="G92" s="196"/>
      <c r="H92" s="202">
        <v>280000</v>
      </c>
      <c r="I92" s="196"/>
      <c r="J92" s="196">
        <f t="shared" si="4"/>
        <v>280000</v>
      </c>
      <c r="K92" s="196">
        <v>1501766</v>
      </c>
      <c r="L92" s="196"/>
      <c r="M92" s="196"/>
    </row>
    <row r="93" spans="1:13" s="197" customFormat="1" ht="15">
      <c r="A93" s="195">
        <v>82</v>
      </c>
      <c r="B93" s="46" t="s">
        <v>68</v>
      </c>
      <c r="C93" s="196">
        <f t="shared" si="2"/>
        <v>3700673</v>
      </c>
      <c r="D93" s="196">
        <v>2220500</v>
      </c>
      <c r="E93" s="196"/>
      <c r="F93" s="200"/>
      <c r="G93" s="196"/>
      <c r="H93" s="202"/>
      <c r="I93" s="196"/>
      <c r="J93" s="196">
        <f t="shared" si="4"/>
        <v>0</v>
      </c>
      <c r="K93" s="196">
        <v>1480173</v>
      </c>
      <c r="L93" s="196"/>
      <c r="M93" s="196"/>
    </row>
    <row r="94" spans="1:13" s="197" customFormat="1" ht="15">
      <c r="A94" s="195">
        <v>83</v>
      </c>
      <c r="B94" s="46" t="s">
        <v>69</v>
      </c>
      <c r="C94" s="196">
        <f t="shared" si="2"/>
        <v>323458</v>
      </c>
      <c r="D94" s="196"/>
      <c r="E94" s="196"/>
      <c r="F94" s="200"/>
      <c r="G94" s="196"/>
      <c r="H94" s="202"/>
      <c r="I94" s="196"/>
      <c r="J94" s="196">
        <f t="shared" si="4"/>
        <v>0</v>
      </c>
      <c r="K94" s="196">
        <v>323458</v>
      </c>
      <c r="L94" s="196"/>
      <c r="M94" s="196"/>
    </row>
    <row r="95" spans="1:13" s="197" customFormat="1" ht="15">
      <c r="A95" s="195">
        <v>84</v>
      </c>
      <c r="B95" s="50" t="s">
        <v>70</v>
      </c>
      <c r="C95" s="196">
        <f t="shared" si="2"/>
        <v>1949179</v>
      </c>
      <c r="D95" s="196"/>
      <c r="E95" s="196"/>
      <c r="F95" s="200"/>
      <c r="G95" s="196"/>
      <c r="H95" s="202"/>
      <c r="I95" s="196"/>
      <c r="J95" s="196">
        <f t="shared" si="4"/>
        <v>0</v>
      </c>
      <c r="K95" s="196">
        <v>1949179</v>
      </c>
      <c r="L95" s="196"/>
      <c r="M95" s="196"/>
    </row>
    <row r="96" spans="1:13" s="197" customFormat="1" ht="15">
      <c r="A96" s="195">
        <v>85</v>
      </c>
      <c r="B96" s="46" t="s">
        <v>71</v>
      </c>
      <c r="C96" s="196">
        <f t="shared" si="2"/>
        <v>1019207</v>
      </c>
      <c r="D96" s="196"/>
      <c r="E96" s="196"/>
      <c r="F96" s="200"/>
      <c r="G96" s="196"/>
      <c r="H96" s="202"/>
      <c r="I96" s="196"/>
      <c r="J96" s="196">
        <f t="shared" si="4"/>
        <v>0</v>
      </c>
      <c r="K96" s="196">
        <v>1019207</v>
      </c>
      <c r="L96" s="196"/>
      <c r="M96" s="196"/>
    </row>
    <row r="97" spans="1:13" s="197" customFormat="1" ht="15">
      <c r="A97" s="195">
        <v>86</v>
      </c>
      <c r="B97" s="46" t="s">
        <v>72</v>
      </c>
      <c r="C97" s="196">
        <f t="shared" si="2"/>
        <v>1759774</v>
      </c>
      <c r="D97" s="196"/>
      <c r="E97" s="196"/>
      <c r="F97" s="200"/>
      <c r="G97" s="196"/>
      <c r="H97" s="202">
        <v>500000</v>
      </c>
      <c r="I97" s="196">
        <v>450000</v>
      </c>
      <c r="J97" s="196">
        <f t="shared" si="4"/>
        <v>50000</v>
      </c>
      <c r="K97" s="196">
        <v>1259774</v>
      </c>
      <c r="L97" s="196"/>
      <c r="M97" s="196"/>
    </row>
    <row r="98" spans="1:13" s="197" customFormat="1" ht="15">
      <c r="A98" s="195">
        <v>87</v>
      </c>
      <c r="B98" s="46" t="s">
        <v>73</v>
      </c>
      <c r="C98" s="196">
        <f t="shared" si="2"/>
        <v>1542880</v>
      </c>
      <c r="D98" s="196"/>
      <c r="E98" s="196"/>
      <c r="F98" s="200"/>
      <c r="G98" s="196"/>
      <c r="H98" s="202"/>
      <c r="I98" s="196"/>
      <c r="J98" s="196">
        <f t="shared" si="4"/>
        <v>0</v>
      </c>
      <c r="K98" s="196">
        <v>1542880</v>
      </c>
      <c r="L98" s="196"/>
      <c r="M98" s="196"/>
    </row>
    <row r="99" spans="1:13" s="197" customFormat="1" ht="15">
      <c r="A99" s="195">
        <v>88</v>
      </c>
      <c r="B99" s="46" t="s">
        <v>145</v>
      </c>
      <c r="C99" s="196">
        <f t="shared" si="2"/>
        <v>954975</v>
      </c>
      <c r="D99" s="196"/>
      <c r="E99" s="196"/>
      <c r="F99" s="200"/>
      <c r="G99" s="196"/>
      <c r="H99" s="202"/>
      <c r="I99" s="196"/>
      <c r="J99" s="196">
        <f t="shared" si="4"/>
        <v>0</v>
      </c>
      <c r="K99" s="196">
        <v>954975</v>
      </c>
      <c r="L99" s="196"/>
      <c r="M99" s="196"/>
    </row>
    <row r="100" spans="1:13" s="197" customFormat="1" ht="15">
      <c r="A100" s="195">
        <v>89</v>
      </c>
      <c r="B100" s="46" t="s">
        <v>159</v>
      </c>
      <c r="C100" s="196">
        <f t="shared" si="2"/>
        <v>795013</v>
      </c>
      <c r="D100" s="196"/>
      <c r="E100" s="196"/>
      <c r="F100" s="200"/>
      <c r="G100" s="196"/>
      <c r="H100" s="202"/>
      <c r="I100" s="196"/>
      <c r="J100" s="196">
        <f t="shared" si="4"/>
        <v>0</v>
      </c>
      <c r="K100" s="196">
        <v>795013</v>
      </c>
      <c r="L100" s="196"/>
      <c r="M100" s="196"/>
    </row>
    <row r="101" spans="1:13" s="197" customFormat="1" ht="31.5">
      <c r="A101" s="195">
        <v>90</v>
      </c>
      <c r="B101" s="190" t="s">
        <v>143</v>
      </c>
      <c r="C101" s="196">
        <f t="shared" si="2"/>
        <v>5384802</v>
      </c>
      <c r="D101" s="196"/>
      <c r="E101" s="196"/>
      <c r="F101" s="200"/>
      <c r="G101" s="196"/>
      <c r="H101" s="202">
        <v>150000</v>
      </c>
      <c r="I101" s="196"/>
      <c r="J101" s="196">
        <f t="shared" si="4"/>
        <v>150000</v>
      </c>
      <c r="K101" s="196">
        <v>5134802</v>
      </c>
      <c r="L101" s="196"/>
      <c r="M101" s="196">
        <v>100000</v>
      </c>
    </row>
    <row r="102" spans="1:13" s="197" customFormat="1" ht="30">
      <c r="A102" s="195">
        <v>91</v>
      </c>
      <c r="B102" s="47" t="s">
        <v>160</v>
      </c>
      <c r="C102" s="196">
        <f t="shared" si="2"/>
        <v>1292335</v>
      </c>
      <c r="D102" s="196"/>
      <c r="E102" s="196"/>
      <c r="F102" s="200"/>
      <c r="G102" s="196"/>
      <c r="H102" s="202"/>
      <c r="I102" s="196"/>
      <c r="J102" s="196">
        <f t="shared" si="4"/>
        <v>0</v>
      </c>
      <c r="K102" s="196">
        <v>1292335</v>
      </c>
      <c r="L102" s="196"/>
      <c r="M102" s="196"/>
    </row>
    <row r="103" spans="1:13" s="197" customFormat="1" ht="15">
      <c r="A103" s="195">
        <v>92</v>
      </c>
      <c r="B103" s="51" t="s">
        <v>275</v>
      </c>
      <c r="C103" s="196">
        <f t="shared" si="2"/>
        <v>110400</v>
      </c>
      <c r="D103" s="196"/>
      <c r="E103" s="196"/>
      <c r="F103" s="200"/>
      <c r="G103" s="196"/>
      <c r="H103" s="202"/>
      <c r="I103" s="196"/>
      <c r="J103" s="196">
        <f t="shared" si="4"/>
        <v>0</v>
      </c>
      <c r="K103" s="196"/>
      <c r="L103" s="196"/>
      <c r="M103" s="196">
        <v>110400</v>
      </c>
    </row>
    <row r="104" spans="1:13" s="197" customFormat="1" ht="15">
      <c r="A104" s="195">
        <v>93</v>
      </c>
      <c r="B104" s="51" t="s">
        <v>276</v>
      </c>
      <c r="C104" s="196">
        <f t="shared" si="2"/>
        <v>7500</v>
      </c>
      <c r="D104" s="196"/>
      <c r="E104" s="196"/>
      <c r="F104" s="200"/>
      <c r="G104" s="196"/>
      <c r="H104" s="202"/>
      <c r="I104" s="196"/>
      <c r="J104" s="196">
        <f t="shared" si="4"/>
        <v>0</v>
      </c>
      <c r="K104" s="196"/>
      <c r="L104" s="196"/>
      <c r="M104" s="196">
        <v>7500</v>
      </c>
    </row>
    <row r="105" spans="1:13" s="197" customFormat="1" ht="15">
      <c r="A105" s="195">
        <v>94</v>
      </c>
      <c r="B105" s="51" t="s">
        <v>277</v>
      </c>
      <c r="C105" s="196">
        <f t="shared" si="2"/>
        <v>1600000</v>
      </c>
      <c r="D105" s="196"/>
      <c r="E105" s="196"/>
      <c r="F105" s="200"/>
      <c r="G105" s="196"/>
      <c r="H105" s="202"/>
      <c r="I105" s="196"/>
      <c r="J105" s="196">
        <f t="shared" si="4"/>
        <v>0</v>
      </c>
      <c r="K105" s="196"/>
      <c r="L105" s="196"/>
      <c r="M105" s="196">
        <v>1600000</v>
      </c>
    </row>
    <row r="106" spans="1:13" s="197" customFormat="1" ht="15">
      <c r="A106" s="195">
        <v>95</v>
      </c>
      <c r="B106" s="191" t="s">
        <v>186</v>
      </c>
      <c r="C106" s="196">
        <f t="shared" si="2"/>
        <v>868130</v>
      </c>
      <c r="D106" s="196"/>
      <c r="E106" s="196"/>
      <c r="F106" s="200"/>
      <c r="G106" s="196"/>
      <c r="H106" s="202">
        <v>868130</v>
      </c>
      <c r="I106" s="196">
        <f>500000</f>
        <v>500000</v>
      </c>
      <c r="J106" s="196">
        <f t="shared" si="4"/>
        <v>368130</v>
      </c>
      <c r="K106" s="196"/>
      <c r="L106" s="196"/>
      <c r="M106" s="196"/>
    </row>
    <row r="107" spans="1:13" s="197" customFormat="1" ht="15">
      <c r="A107" s="195">
        <v>96</v>
      </c>
      <c r="B107" s="191" t="s">
        <v>189</v>
      </c>
      <c r="C107" s="196">
        <f t="shared" si="2"/>
        <v>560244</v>
      </c>
      <c r="D107" s="196"/>
      <c r="E107" s="196"/>
      <c r="F107" s="200"/>
      <c r="G107" s="196"/>
      <c r="H107" s="202">
        <v>560244</v>
      </c>
      <c r="I107" s="196">
        <v>26804</v>
      </c>
      <c r="J107" s="196">
        <f t="shared" si="4"/>
        <v>533440</v>
      </c>
      <c r="K107" s="196"/>
      <c r="L107" s="196"/>
      <c r="M107" s="196"/>
    </row>
    <row r="108" spans="1:13" s="197" customFormat="1" ht="15">
      <c r="A108" s="195">
        <v>97</v>
      </c>
      <c r="B108" s="192" t="s">
        <v>190</v>
      </c>
      <c r="C108" s="196">
        <f t="shared" si="2"/>
        <v>258370</v>
      </c>
      <c r="D108" s="196">
        <v>258370</v>
      </c>
      <c r="E108" s="196"/>
      <c r="F108" s="200"/>
      <c r="G108" s="196"/>
      <c r="H108" s="202">
        <v>0</v>
      </c>
      <c r="I108" s="196"/>
      <c r="J108" s="196">
        <f t="shared" si="4"/>
        <v>0</v>
      </c>
      <c r="K108" s="196"/>
      <c r="L108" s="196"/>
      <c r="M108" s="196"/>
    </row>
    <row r="109" spans="1:13" s="197" customFormat="1" ht="15">
      <c r="A109" s="195">
        <v>98</v>
      </c>
      <c r="B109" s="193" t="s">
        <v>191</v>
      </c>
      <c r="C109" s="196">
        <f t="shared" si="2"/>
        <v>688718</v>
      </c>
      <c r="D109" s="196">
        <v>488718</v>
      </c>
      <c r="E109" s="196"/>
      <c r="F109" s="200"/>
      <c r="G109" s="196"/>
      <c r="H109" s="202">
        <v>200000</v>
      </c>
      <c r="I109" s="196">
        <v>103349</v>
      </c>
      <c r="J109" s="196">
        <f t="shared" si="4"/>
        <v>96651</v>
      </c>
      <c r="K109" s="196"/>
      <c r="L109" s="196"/>
      <c r="M109" s="196"/>
    </row>
    <row r="110" spans="1:13" s="197" customFormat="1" ht="15">
      <c r="A110" s="195">
        <v>99</v>
      </c>
      <c r="B110" s="192" t="s">
        <v>192</v>
      </c>
      <c r="C110" s="196">
        <f t="shared" si="2"/>
        <v>334965</v>
      </c>
      <c r="D110" s="196">
        <v>95875</v>
      </c>
      <c r="E110" s="196"/>
      <c r="F110" s="200"/>
      <c r="G110" s="196"/>
      <c r="H110" s="202">
        <v>239090</v>
      </c>
      <c r="I110" s="196"/>
      <c r="J110" s="196">
        <f t="shared" si="4"/>
        <v>239090</v>
      </c>
      <c r="K110" s="196"/>
      <c r="L110" s="196"/>
      <c r="M110" s="196"/>
    </row>
    <row r="111" spans="1:13" s="197" customFormat="1" ht="15">
      <c r="A111" s="195">
        <v>100</v>
      </c>
      <c r="B111" s="192" t="s">
        <v>194</v>
      </c>
      <c r="C111" s="196">
        <f t="shared" si="2"/>
        <v>418562</v>
      </c>
      <c r="D111" s="196"/>
      <c r="E111" s="196"/>
      <c r="F111" s="200"/>
      <c r="G111" s="196"/>
      <c r="H111" s="202">
        <v>418562</v>
      </c>
      <c r="I111" s="196">
        <f>265197+153365</f>
        <v>418562</v>
      </c>
      <c r="J111" s="196">
        <f t="shared" si="4"/>
        <v>0</v>
      </c>
      <c r="K111" s="196"/>
      <c r="L111" s="196"/>
      <c r="M111" s="196"/>
    </row>
    <row r="112" spans="1:13" s="197" customFormat="1" ht="15">
      <c r="A112" s="195">
        <v>101</v>
      </c>
      <c r="B112" s="192" t="s">
        <v>195</v>
      </c>
      <c r="C112" s="196">
        <f t="shared" si="2"/>
        <v>511888</v>
      </c>
      <c r="D112" s="196"/>
      <c r="E112" s="196"/>
      <c r="F112" s="200"/>
      <c r="G112" s="196"/>
      <c r="H112" s="202">
        <v>511888</v>
      </c>
      <c r="I112" s="196">
        <f>199496+118212+194180</f>
        <v>511888</v>
      </c>
      <c r="J112" s="196">
        <f t="shared" si="4"/>
        <v>0</v>
      </c>
      <c r="K112" s="196"/>
      <c r="L112" s="196"/>
      <c r="M112" s="196"/>
    </row>
    <row r="113" spans="1:13" s="197" customFormat="1" ht="15">
      <c r="A113" s="195">
        <v>102</v>
      </c>
      <c r="B113" s="192" t="s">
        <v>196</v>
      </c>
      <c r="C113" s="196">
        <f t="shared" si="2"/>
        <v>1114393</v>
      </c>
      <c r="D113" s="196">
        <v>614393</v>
      </c>
      <c r="E113" s="196"/>
      <c r="F113" s="200"/>
      <c r="G113" s="196"/>
      <c r="H113" s="202">
        <v>500000</v>
      </c>
      <c r="I113" s="196">
        <v>500000</v>
      </c>
      <c r="J113" s="196">
        <f t="shared" si="4"/>
        <v>0</v>
      </c>
      <c r="K113" s="196"/>
      <c r="L113" s="196"/>
      <c r="M113" s="196"/>
    </row>
    <row r="114" spans="1:13" s="197" customFormat="1" ht="15">
      <c r="A114" s="195">
        <v>103</v>
      </c>
      <c r="B114" s="192" t="s">
        <v>197</v>
      </c>
      <c r="C114" s="196">
        <f t="shared" si="2"/>
        <v>224314</v>
      </c>
      <c r="D114" s="196"/>
      <c r="E114" s="196"/>
      <c r="F114" s="200"/>
      <c r="G114" s="196"/>
      <c r="H114" s="202">
        <v>224314</v>
      </c>
      <c r="I114" s="196"/>
      <c r="J114" s="196">
        <f t="shared" si="4"/>
        <v>224314</v>
      </c>
      <c r="K114" s="196"/>
      <c r="L114" s="196"/>
      <c r="M114" s="196"/>
    </row>
    <row r="115" spans="1:13" s="197" customFormat="1" ht="15">
      <c r="A115" s="195">
        <v>104</v>
      </c>
      <c r="B115" s="192" t="s">
        <v>198</v>
      </c>
      <c r="C115" s="196">
        <f t="shared" si="2"/>
        <v>458897</v>
      </c>
      <c r="D115" s="196"/>
      <c r="E115" s="196"/>
      <c r="F115" s="200"/>
      <c r="G115" s="196"/>
      <c r="H115" s="202">
        <v>458897</v>
      </c>
      <c r="I115" s="196">
        <v>56408</v>
      </c>
      <c r="J115" s="196">
        <f t="shared" si="4"/>
        <v>402489</v>
      </c>
      <c r="K115" s="196"/>
      <c r="L115" s="196"/>
      <c r="M115" s="196"/>
    </row>
    <row r="116" spans="1:13" s="197" customFormat="1" ht="15">
      <c r="A116" s="195">
        <v>105</v>
      </c>
      <c r="B116" s="192" t="s">
        <v>199</v>
      </c>
      <c r="C116" s="196">
        <f t="shared" si="2"/>
        <v>193428</v>
      </c>
      <c r="D116" s="196"/>
      <c r="E116" s="196"/>
      <c r="F116" s="200"/>
      <c r="G116" s="196"/>
      <c r="H116" s="202">
        <v>193428</v>
      </c>
      <c r="I116" s="196">
        <v>193428</v>
      </c>
      <c r="J116" s="196">
        <f t="shared" si="4"/>
        <v>0</v>
      </c>
      <c r="K116" s="196"/>
      <c r="L116" s="196"/>
      <c r="M116" s="196"/>
    </row>
    <row r="117" spans="1:13" s="197" customFormat="1" ht="15">
      <c r="A117" s="195">
        <v>106</v>
      </c>
      <c r="B117" s="192" t="s">
        <v>200</v>
      </c>
      <c r="C117" s="196">
        <f t="shared" si="2"/>
        <v>247178</v>
      </c>
      <c r="D117" s="196">
        <v>0</v>
      </c>
      <c r="E117" s="196"/>
      <c r="F117" s="200"/>
      <c r="G117" s="196"/>
      <c r="H117" s="202">
        <v>247178</v>
      </c>
      <c r="I117" s="196">
        <v>247178</v>
      </c>
      <c r="J117" s="196">
        <f t="shared" si="4"/>
        <v>0</v>
      </c>
      <c r="K117" s="196"/>
      <c r="L117" s="196"/>
      <c r="M117" s="196"/>
    </row>
    <row r="118" spans="1:13" s="197" customFormat="1" ht="15">
      <c r="A118" s="195">
        <v>107</v>
      </c>
      <c r="B118" s="192" t="s">
        <v>204</v>
      </c>
      <c r="C118" s="196">
        <f t="shared" si="2"/>
        <v>409451</v>
      </c>
      <c r="D118" s="196"/>
      <c r="E118" s="196"/>
      <c r="F118" s="200"/>
      <c r="G118" s="196"/>
      <c r="H118" s="202">
        <v>409451</v>
      </c>
      <c r="I118" s="196"/>
      <c r="J118" s="196">
        <f t="shared" si="4"/>
        <v>409451</v>
      </c>
      <c r="K118" s="196"/>
      <c r="L118" s="196"/>
      <c r="M118" s="196"/>
    </row>
    <row r="119" spans="1:13" ht="15.75">
      <c r="A119" s="201"/>
      <c r="B119" s="201"/>
      <c r="C119" s="198"/>
      <c r="D119" s="198"/>
      <c r="E119" s="198"/>
      <c r="F119" s="198"/>
      <c r="G119" s="198"/>
      <c r="H119" s="198"/>
      <c r="I119" s="198"/>
      <c r="J119" s="198"/>
      <c r="K119" s="198"/>
      <c r="L119" s="198"/>
      <c r="M119" s="198"/>
    </row>
  </sheetData>
  <sheetProtection/>
  <mergeCells count="18">
    <mergeCell ref="K1:M1"/>
    <mergeCell ref="A3:M3"/>
    <mergeCell ref="A4:M4"/>
    <mergeCell ref="A5:M5"/>
    <mergeCell ref="J6:M6"/>
    <mergeCell ref="A7:A9"/>
    <mergeCell ref="B7:B9"/>
    <mergeCell ref="C7:C9"/>
    <mergeCell ref="D7:M7"/>
    <mergeCell ref="D8:D9"/>
    <mergeCell ref="L8:L9"/>
    <mergeCell ref="M8:M9"/>
    <mergeCell ref="E8:E9"/>
    <mergeCell ref="F8:F9"/>
    <mergeCell ref="G8:G9"/>
    <mergeCell ref="H8:H9"/>
    <mergeCell ref="I8:J8"/>
    <mergeCell ref="K8:K9"/>
  </mergeCells>
  <printOptions/>
  <pageMargins left="0.4724409448818898" right="0.2755905511811024" top="0.31496062992125984" bottom="0.3937007874015748" header="0.1968503937007874" footer="0.196850393700787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28"/>
  <sheetViews>
    <sheetView zoomScalePageLayoutView="0" workbookViewId="0" topLeftCell="A1">
      <selection activeCell="E11" sqref="E11"/>
    </sheetView>
  </sheetViews>
  <sheetFormatPr defaultColWidth="8.796875" defaultRowHeight="14.25"/>
  <cols>
    <col min="1" max="1" width="4.3984375" style="206" customWidth="1"/>
    <col min="2" max="2" width="19.09765625" style="206" customWidth="1"/>
    <col min="3" max="3" width="15.3984375" style="206" customWidth="1"/>
    <col min="4" max="4" width="13.5" style="206" customWidth="1"/>
    <col min="5" max="5" width="14.3984375" style="206" customWidth="1"/>
    <col min="6" max="6" width="15.19921875" style="206" customWidth="1"/>
    <col min="7" max="7" width="15.3984375" style="206" customWidth="1"/>
    <col min="8" max="8" width="12.8984375" style="206" customWidth="1"/>
    <col min="9" max="9" width="12" style="206" customWidth="1"/>
    <col min="10" max="10" width="15.3984375" style="206" customWidth="1"/>
    <col min="11" max="11" width="13.09765625" style="206" customWidth="1"/>
    <col min="12" max="16384" width="9" style="206" customWidth="1"/>
  </cols>
  <sheetData>
    <row r="1" spans="1:10" ht="15" customHeight="1">
      <c r="A1" s="273" t="s">
        <v>342</v>
      </c>
      <c r="H1" s="338" t="s">
        <v>352</v>
      </c>
      <c r="I1" s="338"/>
      <c r="J1" s="338"/>
    </row>
    <row r="2" spans="1:10" ht="15" customHeight="1">
      <c r="A2" s="275" t="s">
        <v>343</v>
      </c>
      <c r="H2" s="252"/>
      <c r="I2" s="252"/>
      <c r="J2" s="252"/>
    </row>
    <row r="3" spans="1:10" ht="16.5">
      <c r="A3" s="323" t="s">
        <v>412</v>
      </c>
      <c r="B3" s="323"/>
      <c r="C3" s="323"/>
      <c r="D3" s="323"/>
      <c r="E3" s="323"/>
      <c r="F3" s="323"/>
      <c r="G3" s="323"/>
      <c r="H3" s="323"/>
      <c r="I3" s="323"/>
      <c r="J3" s="323"/>
    </row>
    <row r="4" spans="1:10" ht="16.5">
      <c r="A4" s="339" t="s">
        <v>365</v>
      </c>
      <c r="B4" s="339"/>
      <c r="C4" s="339"/>
      <c r="D4" s="339"/>
      <c r="E4" s="339"/>
      <c r="F4" s="339"/>
      <c r="G4" s="339"/>
      <c r="H4" s="339"/>
      <c r="I4" s="339"/>
      <c r="J4" s="339"/>
    </row>
    <row r="5" ht="15.75">
      <c r="J5" s="229" t="s">
        <v>289</v>
      </c>
    </row>
    <row r="6" spans="1:10" ht="18" customHeight="1">
      <c r="A6" s="337" t="s">
        <v>0</v>
      </c>
      <c r="B6" s="337" t="s">
        <v>290</v>
      </c>
      <c r="C6" s="337" t="s">
        <v>291</v>
      </c>
      <c r="D6" s="337" t="s">
        <v>292</v>
      </c>
      <c r="E6" s="337"/>
      <c r="F6" s="337"/>
      <c r="G6" s="337" t="s">
        <v>293</v>
      </c>
      <c r="H6" s="337" t="s">
        <v>294</v>
      </c>
      <c r="I6" s="337" t="s">
        <v>295</v>
      </c>
      <c r="J6" s="337" t="s">
        <v>296</v>
      </c>
    </row>
    <row r="7" spans="1:10" ht="15.75">
      <c r="A7" s="337"/>
      <c r="B7" s="337"/>
      <c r="C7" s="337"/>
      <c r="D7" s="337" t="s">
        <v>32</v>
      </c>
      <c r="E7" s="337" t="s">
        <v>297</v>
      </c>
      <c r="F7" s="337"/>
      <c r="G7" s="337"/>
      <c r="H7" s="337"/>
      <c r="I7" s="337"/>
      <c r="J7" s="337"/>
    </row>
    <row r="8" spans="1:10" ht="41.25" customHeight="1">
      <c r="A8" s="337"/>
      <c r="B8" s="337"/>
      <c r="C8" s="337"/>
      <c r="D8" s="337"/>
      <c r="E8" s="207" t="s">
        <v>298</v>
      </c>
      <c r="F8" s="207" t="s">
        <v>299</v>
      </c>
      <c r="G8" s="337"/>
      <c r="H8" s="337"/>
      <c r="I8" s="337"/>
      <c r="J8" s="337"/>
    </row>
    <row r="9" spans="1:11" ht="21" customHeight="1">
      <c r="A9" s="208"/>
      <c r="B9" s="209" t="s">
        <v>274</v>
      </c>
      <c r="C9" s="210">
        <f aca="true" t="shared" si="0" ref="C9:J9">SUM(C10:C28)</f>
        <v>70433500</v>
      </c>
      <c r="D9" s="210">
        <f t="shared" si="0"/>
        <v>34355800</v>
      </c>
      <c r="E9" s="210">
        <f t="shared" si="0"/>
        <v>1852500</v>
      </c>
      <c r="F9" s="210">
        <f t="shared" si="0"/>
        <v>32503300</v>
      </c>
      <c r="G9" s="210">
        <f t="shared" si="0"/>
        <v>73380562</v>
      </c>
      <c r="H9" s="210">
        <f t="shared" si="0"/>
        <v>0</v>
      </c>
      <c r="I9" s="210">
        <f t="shared" si="0"/>
        <v>0</v>
      </c>
      <c r="J9" s="210">
        <f t="shared" si="0"/>
        <v>107736362</v>
      </c>
      <c r="K9" s="211"/>
    </row>
    <row r="10" spans="1:10" ht="18" customHeight="1">
      <c r="A10" s="212">
        <v>1</v>
      </c>
      <c r="B10" s="227" t="s">
        <v>186</v>
      </c>
      <c r="C10" s="213">
        <v>23000</v>
      </c>
      <c r="D10" s="214">
        <f>E10+F10</f>
        <v>19700</v>
      </c>
      <c r="E10" s="213">
        <v>17000</v>
      </c>
      <c r="F10" s="213">
        <v>2700</v>
      </c>
      <c r="G10" s="213">
        <v>4408671</v>
      </c>
      <c r="H10" s="215"/>
      <c r="I10" s="215"/>
      <c r="J10" s="213">
        <v>4428371</v>
      </c>
    </row>
    <row r="11" spans="1:10" ht="18" customHeight="1">
      <c r="A11" s="216">
        <v>2</v>
      </c>
      <c r="B11" s="191" t="s">
        <v>187</v>
      </c>
      <c r="C11" s="217">
        <v>428000</v>
      </c>
      <c r="D11" s="218">
        <f aca="true" t="shared" si="1" ref="D11:D28">E11+F11</f>
        <v>338600</v>
      </c>
      <c r="E11" s="217">
        <v>74000</v>
      </c>
      <c r="F11" s="217">
        <v>264600</v>
      </c>
      <c r="G11" s="217">
        <v>5805627</v>
      </c>
      <c r="H11" s="219"/>
      <c r="I11" s="219"/>
      <c r="J11" s="217">
        <v>6144227</v>
      </c>
    </row>
    <row r="12" spans="1:10" ht="18" customHeight="1">
      <c r="A12" s="216">
        <v>3</v>
      </c>
      <c r="B12" s="192" t="s">
        <v>188</v>
      </c>
      <c r="C12" s="217">
        <v>43000</v>
      </c>
      <c r="D12" s="218">
        <f t="shared" si="1"/>
        <v>39700</v>
      </c>
      <c r="E12" s="217">
        <v>37000</v>
      </c>
      <c r="F12" s="217">
        <v>2700</v>
      </c>
      <c r="G12" s="217">
        <v>3738455</v>
      </c>
      <c r="H12" s="219"/>
      <c r="I12" s="219"/>
      <c r="J12" s="217">
        <v>3778155</v>
      </c>
    </row>
    <row r="13" spans="1:10" ht="18" customHeight="1">
      <c r="A13" s="216">
        <v>4</v>
      </c>
      <c r="B13" s="191" t="s">
        <v>189</v>
      </c>
      <c r="C13" s="217">
        <v>3899000</v>
      </c>
      <c r="D13" s="218">
        <f t="shared" si="1"/>
        <v>1906850</v>
      </c>
      <c r="E13" s="217">
        <v>49500</v>
      </c>
      <c r="F13" s="217">
        <v>1857350</v>
      </c>
      <c r="G13" s="217">
        <v>2801403</v>
      </c>
      <c r="H13" s="219"/>
      <c r="I13" s="219"/>
      <c r="J13" s="217">
        <v>4708253</v>
      </c>
    </row>
    <row r="14" spans="1:10" ht="18" customHeight="1">
      <c r="A14" s="216">
        <v>5</v>
      </c>
      <c r="B14" s="192" t="s">
        <v>190</v>
      </c>
      <c r="C14" s="220">
        <v>5275500</v>
      </c>
      <c r="D14" s="218">
        <f t="shared" si="1"/>
        <v>2828750</v>
      </c>
      <c r="E14" s="220">
        <v>137000</v>
      </c>
      <c r="F14" s="217">
        <v>2691750</v>
      </c>
      <c r="G14" s="220">
        <v>2814953</v>
      </c>
      <c r="H14" s="221"/>
      <c r="I14" s="221"/>
      <c r="J14" s="220">
        <v>5643703</v>
      </c>
    </row>
    <row r="15" spans="1:10" ht="18" customHeight="1">
      <c r="A15" s="216">
        <v>6</v>
      </c>
      <c r="B15" s="193" t="s">
        <v>191</v>
      </c>
      <c r="C15" s="220">
        <v>430000</v>
      </c>
      <c r="D15" s="218">
        <f t="shared" si="1"/>
        <v>288600</v>
      </c>
      <c r="E15" s="220">
        <v>51000</v>
      </c>
      <c r="F15" s="217">
        <v>237600</v>
      </c>
      <c r="G15" s="220">
        <v>3979321</v>
      </c>
      <c r="H15" s="221"/>
      <c r="I15" s="221"/>
      <c r="J15" s="220">
        <v>4267921</v>
      </c>
    </row>
    <row r="16" spans="1:10" ht="18" customHeight="1">
      <c r="A16" s="216">
        <v>7</v>
      </c>
      <c r="B16" s="192" t="s">
        <v>192</v>
      </c>
      <c r="C16" s="220">
        <v>890000</v>
      </c>
      <c r="D16" s="218">
        <f t="shared" si="1"/>
        <v>960400</v>
      </c>
      <c r="E16" s="220">
        <v>58000</v>
      </c>
      <c r="F16" s="217">
        <f>402400+500000</f>
        <v>902400</v>
      </c>
      <c r="G16" s="220">
        <v>3323927</v>
      </c>
      <c r="H16" s="221"/>
      <c r="I16" s="221"/>
      <c r="J16" s="220">
        <v>4284327</v>
      </c>
    </row>
    <row r="17" spans="1:10" ht="18" customHeight="1">
      <c r="A17" s="216">
        <v>8</v>
      </c>
      <c r="B17" s="192" t="s">
        <v>193</v>
      </c>
      <c r="C17" s="220">
        <v>8215000</v>
      </c>
      <c r="D17" s="218">
        <f t="shared" si="1"/>
        <v>2480400</v>
      </c>
      <c r="E17" s="220">
        <v>61000</v>
      </c>
      <c r="F17" s="217">
        <v>2419400</v>
      </c>
      <c r="G17" s="220">
        <v>3205909</v>
      </c>
      <c r="H17" s="221"/>
      <c r="I17" s="221"/>
      <c r="J17" s="220">
        <v>5686309</v>
      </c>
    </row>
    <row r="18" spans="1:10" ht="18" customHeight="1">
      <c r="A18" s="216">
        <v>9</v>
      </c>
      <c r="B18" s="192" t="s">
        <v>194</v>
      </c>
      <c r="C18" s="220">
        <v>457000</v>
      </c>
      <c r="D18" s="218">
        <f t="shared" si="1"/>
        <v>296100</v>
      </c>
      <c r="E18" s="220">
        <v>34000</v>
      </c>
      <c r="F18" s="217">
        <v>262100</v>
      </c>
      <c r="G18" s="220">
        <v>4036786</v>
      </c>
      <c r="H18" s="221"/>
      <c r="I18" s="221"/>
      <c r="J18" s="220">
        <v>4332886</v>
      </c>
    </row>
    <row r="19" spans="1:10" ht="18" customHeight="1">
      <c r="A19" s="216">
        <v>10</v>
      </c>
      <c r="B19" s="192" t="s">
        <v>195</v>
      </c>
      <c r="C19" s="220">
        <v>659000</v>
      </c>
      <c r="D19" s="218">
        <f t="shared" si="1"/>
        <v>524500</v>
      </c>
      <c r="E19" s="220">
        <v>93000</v>
      </c>
      <c r="F19" s="217">
        <v>431500</v>
      </c>
      <c r="G19" s="220">
        <v>3914265</v>
      </c>
      <c r="H19" s="221"/>
      <c r="I19" s="221"/>
      <c r="J19" s="220">
        <v>4438765</v>
      </c>
    </row>
    <row r="20" spans="1:10" ht="18" customHeight="1">
      <c r="A20" s="216">
        <v>11</v>
      </c>
      <c r="B20" s="192" t="s">
        <v>196</v>
      </c>
      <c r="C20" s="220">
        <v>1441000</v>
      </c>
      <c r="D20" s="218">
        <f t="shared" si="1"/>
        <v>1193900</v>
      </c>
      <c r="E20" s="220">
        <v>56000</v>
      </c>
      <c r="F20" s="217">
        <f>837900+300000</f>
        <v>1137900</v>
      </c>
      <c r="G20" s="220">
        <v>5871209</v>
      </c>
      <c r="H20" s="221"/>
      <c r="I20" s="221"/>
      <c r="J20" s="220">
        <v>7065109</v>
      </c>
    </row>
    <row r="21" spans="1:10" ht="18" customHeight="1">
      <c r="A21" s="216">
        <v>12</v>
      </c>
      <c r="B21" s="192" t="s">
        <v>197</v>
      </c>
      <c r="C21" s="220">
        <v>737000</v>
      </c>
      <c r="D21" s="218">
        <f t="shared" si="1"/>
        <v>354500</v>
      </c>
      <c r="E21" s="220">
        <v>69000</v>
      </c>
      <c r="F21" s="217">
        <v>285500</v>
      </c>
      <c r="G21" s="220">
        <v>4758559</v>
      </c>
      <c r="H21" s="221"/>
      <c r="I21" s="221"/>
      <c r="J21" s="220">
        <v>5113059</v>
      </c>
    </row>
    <row r="22" spans="1:10" ht="18" customHeight="1">
      <c r="A22" s="216">
        <v>13</v>
      </c>
      <c r="B22" s="192" t="s">
        <v>198</v>
      </c>
      <c r="C22" s="220">
        <v>2202000</v>
      </c>
      <c r="D22" s="218">
        <f t="shared" si="1"/>
        <v>1318600</v>
      </c>
      <c r="E22" s="220">
        <v>198000</v>
      </c>
      <c r="F22" s="217">
        <f>920600+200000</f>
        <v>1120600</v>
      </c>
      <c r="G22" s="220">
        <v>3863152</v>
      </c>
      <c r="H22" s="221"/>
      <c r="I22" s="221"/>
      <c r="J22" s="220">
        <v>5181752</v>
      </c>
    </row>
    <row r="23" spans="1:10" ht="18" customHeight="1">
      <c r="A23" s="216">
        <v>14</v>
      </c>
      <c r="B23" s="192" t="s">
        <v>199</v>
      </c>
      <c r="C23" s="220">
        <v>3627000</v>
      </c>
      <c r="D23" s="218">
        <f t="shared" si="1"/>
        <v>1577000</v>
      </c>
      <c r="E23" s="220">
        <v>153000</v>
      </c>
      <c r="F23" s="217">
        <v>1424000</v>
      </c>
      <c r="G23" s="220">
        <v>4717570</v>
      </c>
      <c r="H23" s="221"/>
      <c r="I23" s="221"/>
      <c r="J23" s="220">
        <v>6294570</v>
      </c>
    </row>
    <row r="24" spans="1:10" ht="18" customHeight="1">
      <c r="A24" s="216">
        <v>15</v>
      </c>
      <c r="B24" s="192" t="s">
        <v>200</v>
      </c>
      <c r="C24" s="220">
        <v>47000</v>
      </c>
      <c r="D24" s="218">
        <f t="shared" si="1"/>
        <v>43700</v>
      </c>
      <c r="E24" s="220">
        <v>41000</v>
      </c>
      <c r="F24" s="217">
        <v>2700</v>
      </c>
      <c r="G24" s="220">
        <v>3831028</v>
      </c>
      <c r="H24" s="221"/>
      <c r="I24" s="221"/>
      <c r="J24" s="220">
        <v>3874728</v>
      </c>
    </row>
    <row r="25" spans="1:10" ht="18" customHeight="1">
      <c r="A25" s="216">
        <v>16</v>
      </c>
      <c r="B25" s="192" t="s">
        <v>201</v>
      </c>
      <c r="C25" s="220">
        <v>9847000</v>
      </c>
      <c r="D25" s="218">
        <f t="shared" si="1"/>
        <v>5240300</v>
      </c>
      <c r="E25" s="220">
        <v>40000</v>
      </c>
      <c r="F25" s="217">
        <f>4500300+700000</f>
        <v>5200300</v>
      </c>
      <c r="G25" s="220">
        <v>1163779</v>
      </c>
      <c r="H25" s="221"/>
      <c r="I25" s="221"/>
      <c r="J25" s="220">
        <v>6404079</v>
      </c>
    </row>
    <row r="26" spans="1:10" ht="18" customHeight="1">
      <c r="A26" s="216">
        <v>17</v>
      </c>
      <c r="B26" s="192" t="s">
        <v>202</v>
      </c>
      <c r="C26" s="220">
        <v>29293000</v>
      </c>
      <c r="D26" s="218">
        <f t="shared" si="1"/>
        <v>12984500</v>
      </c>
      <c r="E26" s="220">
        <v>462000</v>
      </c>
      <c r="F26" s="217">
        <f>11822500+700000</f>
        <v>12522500</v>
      </c>
      <c r="G26" s="220">
        <v>2703249</v>
      </c>
      <c r="H26" s="221"/>
      <c r="I26" s="221"/>
      <c r="J26" s="220">
        <v>15687749</v>
      </c>
    </row>
    <row r="27" spans="1:10" ht="18" customHeight="1">
      <c r="A27" s="216">
        <v>18</v>
      </c>
      <c r="B27" s="192" t="s">
        <v>203</v>
      </c>
      <c r="C27" s="220">
        <v>1099000</v>
      </c>
      <c r="D27" s="218">
        <f t="shared" si="1"/>
        <v>547400</v>
      </c>
      <c r="E27" s="220">
        <v>80000</v>
      </c>
      <c r="F27" s="217">
        <v>467400</v>
      </c>
      <c r="G27" s="220">
        <v>3896112</v>
      </c>
      <c r="H27" s="221"/>
      <c r="I27" s="221"/>
      <c r="J27" s="220">
        <v>4443512</v>
      </c>
    </row>
    <row r="28" spans="1:10" ht="18" customHeight="1">
      <c r="A28" s="222">
        <v>19</v>
      </c>
      <c r="B28" s="223" t="s">
        <v>204</v>
      </c>
      <c r="C28" s="224">
        <v>1821000</v>
      </c>
      <c r="D28" s="225">
        <f t="shared" si="1"/>
        <v>1412300</v>
      </c>
      <c r="E28" s="224">
        <v>142000</v>
      </c>
      <c r="F28" s="228">
        <v>1270300</v>
      </c>
      <c r="G28" s="224">
        <v>4546587</v>
      </c>
      <c r="H28" s="226"/>
      <c r="I28" s="226"/>
      <c r="J28" s="224">
        <v>5958887</v>
      </c>
    </row>
    <row r="29" ht="18" customHeight="1"/>
    <row r="30" ht="18" customHeight="1"/>
    <row r="31" ht="18" customHeight="1"/>
    <row r="32" ht="18" customHeight="1"/>
  </sheetData>
  <sheetProtection/>
  <mergeCells count="13">
    <mergeCell ref="H1:J1"/>
    <mergeCell ref="A3:J3"/>
    <mergeCell ref="A4:J4"/>
    <mergeCell ref="A6:A8"/>
    <mergeCell ref="B6:B8"/>
    <mergeCell ref="C6:C8"/>
    <mergeCell ref="D6:F6"/>
    <mergeCell ref="G6:G8"/>
    <mergeCell ref="H6:H8"/>
    <mergeCell ref="I6:I8"/>
    <mergeCell ref="J6:J8"/>
    <mergeCell ref="D7:D8"/>
    <mergeCell ref="E7:F7"/>
  </mergeCells>
  <printOptions/>
  <pageMargins left="0.43" right="0.2" top="0.33" bottom="0.27"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Family</dc:creator>
  <cp:keywords/>
  <dc:description/>
  <cp:lastModifiedBy>Admin</cp:lastModifiedBy>
  <cp:lastPrinted>2023-01-04T08:51:48Z</cp:lastPrinted>
  <dcterms:created xsi:type="dcterms:W3CDTF">2001-01-28T21:31:12Z</dcterms:created>
  <dcterms:modified xsi:type="dcterms:W3CDTF">2023-01-04T09:18:15Z</dcterms:modified>
  <cp:category/>
  <cp:version/>
  <cp:contentType/>
  <cp:contentStatus/>
</cp:coreProperties>
</file>