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 tabRatio="705" activeTab="2"/>
  </bookViews>
  <sheets>
    <sheet name="PL 01" sheetId="14" r:id="rId1"/>
    <sheet name="PL 02" sheetId="15" r:id="rId2"/>
    <sheet name="PL 03" sheetId="16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6"/>
  <c r="C25"/>
  <c r="C18"/>
  <c r="C19"/>
  <c r="C28"/>
  <c r="C12"/>
  <c r="C33" l="1"/>
  <c r="G63" i="15"/>
  <c r="G62"/>
  <c r="G64"/>
  <c r="G57"/>
  <c r="G61" l="1"/>
  <c r="J61" s="1"/>
  <c r="J62"/>
  <c r="J58"/>
  <c r="J59"/>
  <c r="J60"/>
  <c r="J63"/>
  <c r="E24" i="14" l="1"/>
  <c r="F24"/>
  <c r="E23" i="15"/>
  <c r="E16"/>
  <c r="F44" i="14"/>
  <c r="G44" s="1"/>
  <c r="D44"/>
  <c r="I50" i="15"/>
  <c r="H50"/>
  <c r="I66"/>
  <c r="H66" l="1"/>
  <c r="F44" l="1"/>
  <c r="G44"/>
  <c r="G65"/>
  <c r="J64"/>
  <c r="J57"/>
  <c r="G56"/>
  <c r="J56" s="1"/>
  <c r="H65" l="1"/>
  <c r="J65"/>
  <c r="G55"/>
  <c r="I55" s="1"/>
  <c r="E28"/>
  <c r="E14" s="1"/>
  <c r="F30" i="14"/>
  <c r="C18" l="1"/>
  <c r="H18"/>
  <c r="I18"/>
  <c r="C19"/>
  <c r="H19"/>
  <c r="I19"/>
  <c r="H20"/>
  <c r="I20"/>
  <c r="H21"/>
  <c r="I21"/>
  <c r="G52" i="15" l="1"/>
  <c r="F52"/>
  <c r="F49" s="1"/>
  <c r="F48" s="1"/>
  <c r="F47" s="1"/>
  <c r="E60"/>
  <c r="D60"/>
  <c r="D55" s="1"/>
  <c r="E55"/>
  <c r="E52"/>
  <c r="E49" s="1"/>
  <c r="D52"/>
  <c r="D49" s="1"/>
  <c r="C52"/>
  <c r="C49" s="1"/>
  <c r="C48" s="1"/>
  <c r="C47" s="1"/>
  <c r="E42"/>
  <c r="D42"/>
  <c r="C42"/>
  <c r="E37"/>
  <c r="D37"/>
  <c r="C37"/>
  <c r="D28"/>
  <c r="D16"/>
  <c r="D15" s="1"/>
  <c r="C14"/>
  <c r="D48" l="1"/>
  <c r="D47" s="1"/>
  <c r="G49"/>
  <c r="G48" s="1"/>
  <c r="G47" s="1"/>
  <c r="I52"/>
  <c r="H52"/>
  <c r="D13"/>
  <c r="E12"/>
  <c r="C12"/>
  <c r="D14"/>
  <c r="D12" s="1"/>
  <c r="C13"/>
  <c r="E13"/>
  <c r="E48"/>
  <c r="E47" s="1"/>
  <c r="C16" i="14"/>
  <c r="H69"/>
  <c r="G69"/>
  <c r="E62"/>
  <c r="I22"/>
  <c r="I23"/>
  <c r="I25"/>
  <c r="I27"/>
  <c r="I28"/>
  <c r="I29"/>
  <c r="I31"/>
  <c r="I32"/>
  <c r="I33"/>
  <c r="I34"/>
  <c r="I35"/>
  <c r="I36"/>
  <c r="I37"/>
  <c r="I38"/>
  <c r="I42"/>
  <c r="I43"/>
  <c r="I45"/>
  <c r="I46"/>
  <c r="I47"/>
  <c r="I52"/>
  <c r="I53"/>
  <c r="I55"/>
  <c r="I58"/>
  <c r="I59"/>
  <c r="I60"/>
  <c r="I61"/>
  <c r="I63"/>
  <c r="I64"/>
  <c r="I65"/>
  <c r="I66"/>
  <c r="I67"/>
  <c r="I68"/>
  <c r="I72"/>
  <c r="H59"/>
  <c r="H60"/>
  <c r="H61"/>
  <c r="H64"/>
  <c r="H65"/>
  <c r="H66"/>
  <c r="H67"/>
  <c r="H68"/>
  <c r="H58"/>
  <c r="H55"/>
  <c r="G55"/>
  <c r="H52"/>
  <c r="G52"/>
  <c r="H46"/>
  <c r="G46"/>
  <c r="H45"/>
  <c r="G45"/>
  <c r="H41"/>
  <c r="G41"/>
  <c r="H40"/>
  <c r="G40"/>
  <c r="H38"/>
  <c r="G38"/>
  <c r="H37"/>
  <c r="G37"/>
  <c r="H36"/>
  <c r="G36"/>
  <c r="H35"/>
  <c r="G35"/>
  <c r="H34"/>
  <c r="G34"/>
  <c r="H29"/>
  <c r="G29"/>
  <c r="H27"/>
  <c r="F62"/>
  <c r="H62" l="1"/>
  <c r="F57" l="1"/>
  <c r="F54"/>
  <c r="F39"/>
  <c r="F17"/>
  <c r="F15" s="1"/>
  <c r="C62"/>
  <c r="I62" s="1"/>
  <c r="G30" l="1"/>
  <c r="F51"/>
  <c r="F13"/>
  <c r="G57"/>
  <c r="F14"/>
  <c r="C30"/>
  <c r="I30" s="1"/>
  <c r="C24"/>
  <c r="I24" s="1"/>
  <c r="E17"/>
  <c r="E16" s="1"/>
  <c r="C57"/>
  <c r="I57" s="1"/>
  <c r="C54"/>
  <c r="C51" s="1"/>
  <c r="C50" s="1"/>
  <c r="C44"/>
  <c r="E57"/>
  <c r="H57" s="1"/>
  <c r="E54"/>
  <c r="E51" s="1"/>
  <c r="D54"/>
  <c r="D51" s="1"/>
  <c r="D50" s="1"/>
  <c r="D49" s="1"/>
  <c r="E44"/>
  <c r="H44" s="1"/>
  <c r="E39"/>
  <c r="H39" s="1"/>
  <c r="D39"/>
  <c r="G39" s="1"/>
  <c r="E30"/>
  <c r="H30" s="1"/>
  <c r="D15"/>
  <c r="I44" l="1"/>
  <c r="C14"/>
  <c r="G54"/>
  <c r="H54"/>
  <c r="I54"/>
  <c r="D14"/>
  <c r="H51"/>
  <c r="G51"/>
  <c r="I51"/>
  <c r="E15"/>
  <c r="E13" s="1"/>
  <c r="E14"/>
  <c r="C17"/>
  <c r="F50"/>
  <c r="D13"/>
  <c r="E50"/>
  <c r="C49"/>
  <c r="F49" l="1"/>
  <c r="G50"/>
  <c r="I50"/>
  <c r="C15"/>
  <c r="C13" s="1"/>
  <c r="I17"/>
  <c r="E49"/>
  <c r="H50"/>
  <c r="H49" l="1"/>
  <c r="I49"/>
  <c r="G49"/>
  <c r="F14" i="15" l="1"/>
  <c r="G28"/>
  <c r="G23"/>
  <c r="G16"/>
  <c r="G15" s="1"/>
  <c r="G14" l="1"/>
  <c r="F37"/>
  <c r="H28" i="14" l="1"/>
  <c r="C98" i="15" l="1"/>
  <c r="C101" s="1"/>
  <c r="H64"/>
  <c r="H63"/>
  <c r="H61"/>
  <c r="H60"/>
  <c r="H59"/>
  <c r="H58"/>
  <c r="H57"/>
  <c r="H56"/>
  <c r="H55"/>
  <c r="I49"/>
  <c r="H49"/>
  <c r="I44"/>
  <c r="H44"/>
  <c r="I43"/>
  <c r="H43"/>
  <c r="G42"/>
  <c r="F42"/>
  <c r="I39"/>
  <c r="I38"/>
  <c r="G37"/>
  <c r="I36"/>
  <c r="H36"/>
  <c r="I35"/>
  <c r="H35"/>
  <c r="I33"/>
  <c r="H33"/>
  <c r="H32"/>
  <c r="H28"/>
  <c r="I27"/>
  <c r="H27"/>
  <c r="I23"/>
  <c r="H23"/>
  <c r="I21"/>
  <c r="H21"/>
  <c r="G13" l="1"/>
  <c r="F13"/>
  <c r="I13" s="1"/>
  <c r="F12"/>
  <c r="I15"/>
  <c r="I42"/>
  <c r="I16"/>
  <c r="I28"/>
  <c r="I32"/>
  <c r="I37"/>
  <c r="H42"/>
  <c r="H16"/>
  <c r="H14" l="1"/>
  <c r="H15"/>
  <c r="H13"/>
  <c r="I48"/>
  <c r="H48"/>
  <c r="I14"/>
  <c r="G12" l="1"/>
  <c r="I12" s="1"/>
  <c r="I47"/>
  <c r="H47"/>
  <c r="H12" l="1"/>
  <c r="H32" i="14" l="1"/>
  <c r="H25"/>
  <c r="H24"/>
  <c r="G24"/>
  <c r="H22"/>
  <c r="G22"/>
  <c r="H17"/>
  <c r="G17"/>
  <c r="G14"/>
  <c r="H31" l="1"/>
  <c r="I14"/>
  <c r="H14"/>
  <c r="G16"/>
  <c r="H15"/>
  <c r="H16"/>
  <c r="I16"/>
  <c r="H13" l="1"/>
  <c r="I13"/>
  <c r="I15"/>
  <c r="G15"/>
  <c r="G13"/>
</calcChain>
</file>

<file path=xl/sharedStrings.xml><?xml version="1.0" encoding="utf-8"?>
<sst xmlns="http://schemas.openxmlformats.org/spreadsheetml/2006/main" count="244" uniqueCount="151">
  <si>
    <t>STT</t>
  </si>
  <si>
    <t>A</t>
  </si>
  <si>
    <t>B</t>
  </si>
  <si>
    <t>I</t>
  </si>
  <si>
    <t>II</t>
  </si>
  <si>
    <t>III</t>
  </si>
  <si>
    <t>IV</t>
  </si>
  <si>
    <t>V</t>
  </si>
  <si>
    <t>Chi thường xuyên</t>
  </si>
  <si>
    <t>Dự phòng ngân sách</t>
  </si>
  <si>
    <t>So sánh (%)</t>
  </si>
  <si>
    <t>Thuế thu nhập cá nhân</t>
  </si>
  <si>
    <t>Lệ phí trước bạ</t>
  </si>
  <si>
    <t>Thu khác ngân sách</t>
  </si>
  <si>
    <t>Tỉnh giao</t>
  </si>
  <si>
    <t>Huyện giao</t>
  </si>
  <si>
    <t>1.1</t>
  </si>
  <si>
    <t xml:space="preserve"> - Thu khác về thuế</t>
  </si>
  <si>
    <t>1.2</t>
  </si>
  <si>
    <t>Thu cấp quyền khai thác khoáng sản</t>
  </si>
  <si>
    <t>Chỉ tiêu</t>
  </si>
  <si>
    <t>PHẦN THU</t>
  </si>
  <si>
    <t>Tổng số thu NSNN</t>
  </si>
  <si>
    <t>Trong đó: NSĐP được hưởng</t>
  </si>
  <si>
    <t>Thu ngân sách trên địa bàn</t>
  </si>
  <si>
    <t>Thuế CTNNQD</t>
  </si>
  <si>
    <t>Thuế sử dụng đất phi NN</t>
  </si>
  <si>
    <t>Tiền thuê đất</t>
  </si>
  <si>
    <t>Tiền cấp quyền sử dụng đất</t>
  </si>
  <si>
    <t>Thu phí &amp; lệ phí</t>
  </si>
  <si>
    <t>Thu hoa lợi công sản</t>
  </si>
  <si>
    <t>Cấp quyền khai thác khoáng sản</t>
  </si>
  <si>
    <t>Thu chuyển nguồn</t>
  </si>
  <si>
    <t>Thu kết dư ngân sách</t>
  </si>
  <si>
    <t>Thu bổ sung từ ngân sách tỉnh</t>
  </si>
  <si>
    <t>Bổ sung cân đối</t>
  </si>
  <si>
    <t>Bổ sung có mục tiêu</t>
  </si>
  <si>
    <t>PHẦN CHI</t>
  </si>
  <si>
    <t>Tổng số chi NSĐP</t>
  </si>
  <si>
    <t>Chi theo cân đối ngân sách</t>
  </si>
  <si>
    <t>Chi sự nghiệp Giáo dục &amp; ĐT</t>
  </si>
  <si>
    <t>SNGD</t>
  </si>
  <si>
    <t>DT 2018</t>
  </si>
  <si>
    <t>Tăng theo NĐ 72</t>
  </si>
  <si>
    <t>Giảm 108</t>
  </si>
  <si>
    <t>Giảm các khoản so với 2018</t>
  </si>
  <si>
    <t>(học bổng: 1352; K tật: 177; Chứt: -728; 86: 11.285)</t>
  </si>
  <si>
    <t>DT 2019</t>
  </si>
  <si>
    <t>Phụ lục số 01</t>
  </si>
  <si>
    <t xml:space="preserve">BÁO CÁO TÌNH HÌNH ƯỚC THỰC HIỆN DỰ TOÁN </t>
  </si>
  <si>
    <t xml:space="preserve">của UBND huyện Tuyên Hoá) </t>
  </si>
  <si>
    <t>So sánh  (%)</t>
  </si>
  <si>
    <t xml:space="preserve"> Huyện giao</t>
  </si>
  <si>
    <t>TH/DT tỉnh</t>
  </si>
  <si>
    <t>TH/DT huyện</t>
  </si>
  <si>
    <t>Chi xây dựng cơ bản</t>
  </si>
  <si>
    <t>Vốn XDCB tập trung trong nước</t>
  </si>
  <si>
    <t>Trong đó:Bố trí cho GDDT</t>
  </si>
  <si>
    <t>2.1</t>
  </si>
  <si>
    <t>Cho Quốc phòng</t>
  </si>
  <si>
    <t>2.2</t>
  </si>
  <si>
    <t>Chi An ninh</t>
  </si>
  <si>
    <t>2.3</t>
  </si>
  <si>
    <t>2.4</t>
  </si>
  <si>
    <t>Chi sự nghiệp y tế, dân số</t>
  </si>
  <si>
    <t>2.5</t>
  </si>
  <si>
    <t>Chi sự nghiệp VHTT</t>
  </si>
  <si>
    <t>2.6</t>
  </si>
  <si>
    <t>Chi sự nghiệp PTTH</t>
  </si>
  <si>
    <t>2.7</t>
  </si>
  <si>
    <t>Chi sự nghiêp môi trường</t>
  </si>
  <si>
    <t>2.8</t>
  </si>
  <si>
    <t>2.9</t>
  </si>
  <si>
    <t>Chi QLNN, Đảng, Đoàn thể</t>
  </si>
  <si>
    <t>2.10</t>
  </si>
  <si>
    <t>Chi đảm bảo xã hội</t>
  </si>
  <si>
    <t>2.11</t>
  </si>
  <si>
    <t>Chi khác ngân sách</t>
  </si>
  <si>
    <t>Chi nộp ngân sách cấp trên</t>
  </si>
  <si>
    <t>Đơn vị tính: Nghìn đồng</t>
  </si>
  <si>
    <t xml:space="preserve"> - Thuế GTGT</t>
  </si>
  <si>
    <t xml:space="preserve"> - Thuế TNDN</t>
  </si>
  <si>
    <t xml:space="preserve"> - Thuế tài nguyên</t>
  </si>
  <si>
    <t xml:space="preserve"> - Tỉnh hưởng</t>
  </si>
  <si>
    <t xml:space="preserve"> - Quỹ phát triển đất</t>
  </si>
  <si>
    <t xml:space="preserve"> - Huyện hưởng</t>
  </si>
  <si>
    <t xml:space="preserve"> - Xã hưởng</t>
  </si>
  <si>
    <t>Trong đó: ATGT</t>
  </si>
  <si>
    <t>Thu điều tiết từ các khoản thu do tỉnh quản lý</t>
  </si>
  <si>
    <t>Thu tiền thuê đất</t>
  </si>
  <si>
    <t>Vốn từ nguồn cấp quyền SD đất</t>
  </si>
  <si>
    <t xml:space="preserve"> -</t>
  </si>
  <si>
    <t>ĐT từ nguồn cấp quyền SD đất</t>
  </si>
  <si>
    <t>Ghi chi hạ tầng tạo quỹ đất</t>
  </si>
  <si>
    <t>Chi sự nghiệp kinh tế</t>
  </si>
  <si>
    <t>Chi từ nguồn tỉnh bổ sung có mục tiêu</t>
  </si>
  <si>
    <t>Phụ lục số 02</t>
  </si>
  <si>
    <t xml:space="preserve">                                                                                                   Phụ lục số 03</t>
  </si>
  <si>
    <t xml:space="preserve">BÁO CÁO CÁC KHOẢN CHI TỪ NGUỒN DỰ PHÒNG </t>
  </si>
  <si>
    <t>của UBND huyện Tuyên Hoá)</t>
  </si>
  <si>
    <t>TT</t>
  </si>
  <si>
    <t>Số tiền</t>
  </si>
  <si>
    <t>Tæng céng</t>
  </si>
  <si>
    <t xml:space="preserve">                                                                                                                         Đơn vị tính: Nghìn đồng</t>
  </si>
  <si>
    <t>Dự toán năm 2023</t>
  </si>
  <si>
    <t>Nội dung</t>
  </si>
  <si>
    <t>Dự toán 2023</t>
  </si>
  <si>
    <t>Thực hiện năm 2022</t>
  </si>
  <si>
    <t xml:space="preserve"> Ước thực hiện năm 2023</t>
  </si>
  <si>
    <t>Thu cấp dưới nộp lên</t>
  </si>
  <si>
    <t>VI</t>
  </si>
  <si>
    <t>THU, CHI NGÂN SÁCH NHÀ NƯỚC NĂM 2023</t>
  </si>
  <si>
    <t xml:space="preserve">Chi chuyển nguồn </t>
  </si>
  <si>
    <t>DỰ TOÁN THU, CHI NGÂN SÁCH NHÀ NƯỚC NĂM 2024</t>
  </si>
  <si>
    <t>Ước thực hiện năm 2023</t>
  </si>
  <si>
    <t>Dự toán năm 2024</t>
  </si>
  <si>
    <t>Thuế CTN và DVNQD</t>
  </si>
  <si>
    <t xml:space="preserve"> - NS tỉnh hưởng</t>
  </si>
  <si>
    <t xml:space="preserve"> - NS huyện hưởng</t>
  </si>
  <si>
    <t xml:space="preserve"> - NS xã hưởng</t>
  </si>
  <si>
    <t>DTH24/UTH23</t>
  </si>
  <si>
    <t>DTH24/DTT24</t>
  </si>
  <si>
    <t>UTH23/TH22</t>
  </si>
  <si>
    <t>Hỗ trợ lực lượng DQTV trực SSCĐ các dịp lễ và lực lượng quân báo huấn luyện nghiệp vụ nắm tình hình địch, tình hình địa phương</t>
  </si>
  <si>
    <t>NGÂN SÁCH CẤP HUYỆN NĂM 2023</t>
  </si>
  <si>
    <t>Kinh phí phục vụ công tác giao nhận quân và trực sẵn sàng chiến đấu dịp lễ tết nguyên đán 2023</t>
  </si>
  <si>
    <t>Kinh phí hỗ trợ phục vụ công tác kiểm tra rừng, truy quét BVR, quản lý và PCCR</t>
  </si>
  <si>
    <t>Kinh phí phối hợp phục vụ công tác tuyên truyền phổ biến GDPL</t>
  </si>
  <si>
    <t>Kinh phí vận chuyển và bốc xếp gạo hỗ trợ cứu đói cho nhân dân</t>
  </si>
  <si>
    <t>Kinh phí trợ giá vắc xin phục vụ công tác tiêm phòng gia súc và lấy mẫu xét nghiệm, thụ tinh nhân tạo bò 3B</t>
  </si>
  <si>
    <t>Kinh phí tổ chức Lễ ra quân huấn luyện và KP phục vụ huấn luyện chiến sỹ năm thứ nhất</t>
  </si>
  <si>
    <t>Kinh phí hỗ trợ khắc phục thiệt hại do thiên tai 2020</t>
  </si>
  <si>
    <t>Kinh phí khắc phục, sửa chữa các cầu treo dân sinh trước mùa mưa bão năm 2023</t>
  </si>
  <si>
    <t>Hỗ trợ kinh phí khắc phục khẩn cấp hệ thống kênh mương đầu nguồn Khe gát, xã Hương Hóa</t>
  </si>
  <si>
    <t>Hỗ trợ kinh phí phục vụ công tác quản lý, bảo vệ biên giới</t>
  </si>
  <si>
    <t>Kinh phí tổ chức HN điểm và tổng kết 10 năm phong trào toàn dân BVANTQ</t>
  </si>
  <si>
    <t>Kinh phí phục vụ diễn tập chiến đấu phòng thủ cấp xã năm 2023; hỗ trợ, thăm, động viên lực lượng diễn tập phòng thủ và phòng thủ dân sự tại tỉnh và phục vụ diễn tập CH-TM 1 bên 2 cấp trên bản đồ và ngoài thực địa năm 2023</t>
  </si>
  <si>
    <t>Kinh phí phục vụ công tác PCCC, CNCH 2023</t>
  </si>
  <si>
    <t>Hỗ trợ kinh phí xây dựng nhà trực bảo vệ và phòng trực CA huyện</t>
  </si>
  <si>
    <t>Hỗ trợ kinh phí mua máy móc, trang thiết bị do ảnh hưởng của thiên tai</t>
  </si>
  <si>
    <t>Hoàn tạm ứng kinh phí bảo vệ hiện trường và thu gom gỗ vi phạm tại xã Cao Quảng</t>
  </si>
  <si>
    <t>Kinh phí huấn luyện dân quân cơ động, dân quân binh chủng và BSKP huấn luyện và dặp mặt, lễ tuyên thệ chiến sỹ mới 2023; thăm, động viên chiến sỹ mới tại Lữ đoàn 134, 139</t>
  </si>
  <si>
    <t>Kinh phí xây dựng quy hoạch đất quốc phòng</t>
  </si>
  <si>
    <t>Kinh phí hỗ trợ giá giống cây trồng phục vụ sản xuất vụ hè thu 2023</t>
  </si>
  <si>
    <t>Hỗ trợ kinh phí tổ chức lực lượng kiểm tra, xác minh diện tích rừng bị xâm hại và công tác quản lý, bảo vệ rừng tại xã Thanh Hóa</t>
  </si>
  <si>
    <t>Kinh phí phục vụ công tác tiếp xúc, tranh thủ, vận động chức sắc trong tôn giáo năm 2023</t>
  </si>
  <si>
    <t>Hỗ trợ kinh phí tuyên truyền vận động thu hồi vũ khí, vật liệu nổ</t>
  </si>
  <si>
    <t>Kinh phí phục vụ khám tuyển nghĩa vụ quân sự năm 2024</t>
  </si>
  <si>
    <t>(Kèm theo báo cáo số  1736 /BC-UBND  ngày    12  tháng  12  năm 2023</t>
  </si>
  <si>
    <t>(Kèm theo báo cáo số    1736    /BC-UBND  ngày   12   tháng  12  năm 2023</t>
  </si>
  <si>
    <t>(Kèm theo báo cáo số  1736     /BC-UBND ngày    12  tháng 12 năm 2023</t>
  </si>
</sst>
</file>

<file path=xl/styles.xml><?xml version="1.0" encoding="utf-8"?>
<styleSheet xmlns="http://schemas.openxmlformats.org/spreadsheetml/2006/main">
  <numFmts count="4">
    <numFmt numFmtId="164" formatCode="_-* #,##0.00\ _ _-;\-* #,##0.00\ _ _-;_-* &quot;-&quot;??\ _ _-;_-@_-"/>
    <numFmt numFmtId="165" formatCode="_(* #,##0_);_(* \(#,##0\);_(* &quot;-&quot;??_);_(@_)"/>
    <numFmt numFmtId="166" formatCode="#,##0.0"/>
    <numFmt numFmtId="167" formatCode="_-* #,##0&quot; &quot;_ _-;\-* #,##0&quot; &quot;_ _-;_-* &quot;-&quot;??&quot; &quot;_ _-;_-@_-"/>
  </numFmts>
  <fonts count="43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3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b/>
      <u val="singleAccounting"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i/>
      <sz val="12"/>
      <name val=".VnTime"/>
      <family val="2"/>
    </font>
    <font>
      <b/>
      <sz val="14"/>
      <name val=".VnTimeH"/>
      <family val="2"/>
    </font>
    <font>
      <b/>
      <u/>
      <sz val="10"/>
      <name val="Times New Roman"/>
      <family val="1"/>
    </font>
    <font>
      <sz val="10"/>
      <name val=".VnTime"/>
      <family val="2"/>
    </font>
    <font>
      <b/>
      <sz val="10"/>
      <name val=".VnTime"/>
      <family val="2"/>
    </font>
    <font>
      <i/>
      <sz val="10"/>
      <name val=".VnTime"/>
      <family val="2"/>
    </font>
    <font>
      <b/>
      <sz val="12"/>
      <name val=".VnTimeH"/>
      <family val="2"/>
    </font>
    <font>
      <b/>
      <sz val="12"/>
      <name val=".VnTime"/>
      <family val="2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10"/>
      <color rgb="FFFF0000"/>
      <name val="Times New Roman"/>
      <family val="1"/>
    </font>
    <font>
      <sz val="14"/>
      <name val="Times New Roman"/>
      <family val="1"/>
    </font>
    <font>
      <sz val="13"/>
      <name val=".VnTime"/>
      <family val="2"/>
    </font>
    <font>
      <b/>
      <sz val="13"/>
      <name val=".VnTime"/>
      <family val="2"/>
    </font>
    <font>
      <sz val="14"/>
      <name val=".VnTime"/>
      <family val="2"/>
    </font>
    <font>
      <b/>
      <sz val="14"/>
      <name val=".VnTime"/>
      <family val="2"/>
    </font>
    <font>
      <b/>
      <sz val="8"/>
      <name val="Times New Roman"/>
      <family val="1"/>
    </font>
    <font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0"/>
      <color theme="1"/>
      <name val="Calibri"/>
      <family val="2"/>
      <charset val="163"/>
      <scheme val="minor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6" fillId="0" borderId="0"/>
  </cellStyleXfs>
  <cellXfs count="158">
    <xf numFmtId="0" fontId="0" fillId="0" borderId="0" xfId="0"/>
    <xf numFmtId="0" fontId="2" fillId="0" borderId="0" xfId="0" applyFont="1"/>
    <xf numFmtId="165" fontId="5" fillId="0" borderId="0" xfId="1" applyNumberFormat="1" applyFont="1" applyAlignment="1">
      <alignment horizontal="center"/>
    </xf>
    <xf numFmtId="0" fontId="6" fillId="0" borderId="2" xfId="0" applyFont="1" applyBorder="1" applyAlignment="1"/>
    <xf numFmtId="0" fontId="9" fillId="0" borderId="0" xfId="0" applyFont="1"/>
    <xf numFmtId="165" fontId="9" fillId="0" borderId="0" xfId="0" applyNumberFormat="1" applyFont="1"/>
    <xf numFmtId="0" fontId="7" fillId="0" borderId="0" xfId="0" applyFont="1"/>
    <xf numFmtId="0" fontId="8" fillId="0" borderId="0" xfId="0" applyFont="1"/>
    <xf numFmtId="165" fontId="2" fillId="0" borderId="0" xfId="0" applyNumberFormat="1" applyFont="1"/>
    <xf numFmtId="165" fontId="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2" fillId="0" borderId="0" xfId="1" applyNumberFormat="1" applyFont="1"/>
    <xf numFmtId="165" fontId="6" fillId="0" borderId="0" xfId="1" applyNumberFormat="1" applyFont="1" applyBorder="1"/>
    <xf numFmtId="0" fontId="11" fillId="0" borderId="0" xfId="0" applyFont="1" applyBorder="1"/>
    <xf numFmtId="0" fontId="8" fillId="0" borderId="0" xfId="0" applyFont="1" applyAlignment="1"/>
    <xf numFmtId="165" fontId="8" fillId="0" borderId="0" xfId="1" applyNumberFormat="1" applyFont="1"/>
    <xf numFmtId="0" fontId="4" fillId="0" borderId="0" xfId="0" applyFont="1" applyAlignment="1"/>
    <xf numFmtId="0" fontId="10" fillId="0" borderId="0" xfId="0" applyFont="1"/>
    <xf numFmtId="165" fontId="8" fillId="0" borderId="6" xfId="1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7" fillId="0" borderId="0" xfId="1" applyNumberFormat="1" applyFont="1" applyBorder="1"/>
    <xf numFmtId="165" fontId="2" fillId="0" borderId="0" xfId="0" applyNumberFormat="1" applyFont="1" applyBorder="1"/>
    <xf numFmtId="1" fontId="17" fillId="0" borderId="0" xfId="0" applyNumberFormat="1" applyFont="1" applyBorder="1"/>
    <xf numFmtId="165" fontId="9" fillId="0" borderId="9" xfId="1" applyNumberFormat="1" applyFont="1" applyBorder="1"/>
    <xf numFmtId="1" fontId="2" fillId="0" borderId="0" xfId="0" applyNumberFormat="1" applyFont="1"/>
    <xf numFmtId="165" fontId="7" fillId="0" borderId="9" xfId="1" applyNumberFormat="1" applyFont="1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6" fillId="0" borderId="0" xfId="0" applyFont="1"/>
    <xf numFmtId="0" fontId="9" fillId="0" borderId="0" xfId="0" applyFont="1" applyFill="1"/>
    <xf numFmtId="0" fontId="7" fillId="0" borderId="0" xfId="0" applyFont="1" applyFill="1"/>
    <xf numFmtId="0" fontId="13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3" fontId="14" fillId="2" borderId="7" xfId="0" applyNumberFormat="1" applyFont="1" applyFill="1" applyBorder="1" applyAlignment="1">
      <alignment horizontal="center" vertical="center"/>
    </xf>
    <xf numFmtId="165" fontId="15" fillId="0" borderId="7" xfId="1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0" xfId="0" applyFont="1"/>
    <xf numFmtId="0" fontId="27" fillId="0" borderId="9" xfId="0" applyFont="1" applyBorder="1" applyAlignment="1">
      <alignment vertical="center"/>
    </xf>
    <xf numFmtId="165" fontId="9" fillId="2" borderId="9" xfId="1" applyNumberFormat="1" applyFont="1" applyFill="1" applyBorder="1"/>
    <xf numFmtId="0" fontId="5" fillId="0" borderId="9" xfId="3" applyFont="1" applyFill="1" applyBorder="1" applyAlignment="1">
      <alignment horizontal="left" wrapText="1"/>
    </xf>
    <xf numFmtId="0" fontId="29" fillId="0" borderId="0" xfId="0" applyFont="1" applyAlignment="1">
      <alignment horizontal="center"/>
    </xf>
    <xf numFmtId="0" fontId="30" fillId="0" borderId="0" xfId="0" applyFont="1"/>
    <xf numFmtId="0" fontId="30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 vertical="center" wrapText="1"/>
    </xf>
    <xf numFmtId="0" fontId="30" fillId="0" borderId="0" xfId="0" applyFont="1" applyBorder="1"/>
    <xf numFmtId="0" fontId="31" fillId="0" borderId="0" xfId="0" applyFont="1" applyBorder="1" applyAlignment="1">
      <alignment horizontal="center"/>
    </xf>
    <xf numFmtId="165" fontId="31" fillId="0" borderId="0" xfId="1" applyNumberFormat="1" applyFont="1" applyBorder="1"/>
    <xf numFmtId="0" fontId="32" fillId="0" borderId="0" xfId="0" applyFont="1"/>
    <xf numFmtId="0" fontId="25" fillId="0" borderId="0" xfId="0" applyFont="1"/>
    <xf numFmtId="165" fontId="25" fillId="0" borderId="0" xfId="1" applyNumberFormat="1" applyFont="1"/>
    <xf numFmtId="3" fontId="7" fillId="2" borderId="9" xfId="1" applyNumberFormat="1" applyFont="1" applyFill="1" applyBorder="1" applyAlignment="1">
      <alignment vertical="center"/>
    </xf>
    <xf numFmtId="3" fontId="9" fillId="2" borderId="9" xfId="1" applyNumberFormat="1" applyFont="1" applyFill="1" applyBorder="1" applyAlignment="1">
      <alignment vertical="center"/>
    </xf>
    <xf numFmtId="3" fontId="9" fillId="0" borderId="9" xfId="1" applyNumberFormat="1" applyFont="1" applyFill="1" applyBorder="1" applyAlignment="1">
      <alignment vertical="center"/>
    </xf>
    <xf numFmtId="3" fontId="7" fillId="0" borderId="9" xfId="1" applyNumberFormat="1" applyFont="1" applyFill="1" applyBorder="1" applyAlignment="1">
      <alignment vertical="center"/>
    </xf>
    <xf numFmtId="3" fontId="13" fillId="0" borderId="9" xfId="1" applyNumberFormat="1" applyFont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7" fillId="0" borderId="9" xfId="1" applyNumberFormat="1" applyFont="1" applyBorder="1"/>
    <xf numFmtId="3" fontId="7" fillId="2" borderId="9" xfId="1" applyNumberFormat="1" applyFont="1" applyFill="1" applyBorder="1"/>
    <xf numFmtId="3" fontId="7" fillId="0" borderId="9" xfId="1" applyNumberFormat="1" applyFont="1" applyBorder="1" applyAlignment="1">
      <alignment vertical="center"/>
    </xf>
    <xf numFmtId="166" fontId="20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166" fontId="9" fillId="0" borderId="9" xfId="0" applyNumberFormat="1" applyFont="1" applyBorder="1" applyAlignment="1">
      <alignment vertical="center"/>
    </xf>
    <xf numFmtId="166" fontId="20" fillId="0" borderId="9" xfId="0" applyNumberFormat="1" applyFont="1" applyBorder="1"/>
    <xf numFmtId="166" fontId="7" fillId="0" borderId="9" xfId="0" applyNumberFormat="1" applyFont="1" applyBorder="1"/>
    <xf numFmtId="166" fontId="9" fillId="0" borderId="9" xfId="0" applyNumberFormat="1" applyFont="1" applyBorder="1"/>
    <xf numFmtId="166" fontId="13" fillId="0" borderId="9" xfId="0" applyNumberFormat="1" applyFont="1" applyBorder="1"/>
    <xf numFmtId="0" fontId="34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3" fontId="3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17" fillId="0" borderId="9" xfId="1" applyNumberFormat="1" applyFont="1" applyFill="1" applyBorder="1" applyAlignment="1">
      <alignment vertical="center"/>
    </xf>
    <xf numFmtId="166" fontId="17" fillId="0" borderId="9" xfId="1" applyNumberFormat="1" applyFont="1" applyBorder="1" applyAlignment="1">
      <alignment vertical="center"/>
    </xf>
    <xf numFmtId="166" fontId="7" fillId="0" borderId="9" xfId="1" applyNumberFormat="1" applyFont="1" applyFill="1" applyBorder="1" applyAlignment="1">
      <alignment vertical="center"/>
    </xf>
    <xf numFmtId="166" fontId="7" fillId="0" borderId="9" xfId="1" applyNumberFormat="1" applyFont="1" applyBorder="1" applyAlignment="1">
      <alignment vertical="center"/>
    </xf>
    <xf numFmtId="166" fontId="9" fillId="0" borderId="9" xfId="1" applyNumberFormat="1" applyFont="1" applyFill="1" applyBorder="1" applyAlignment="1">
      <alignment vertical="center"/>
    </xf>
    <xf numFmtId="166" fontId="13" fillId="0" borderId="9" xfId="1" applyNumberFormat="1" applyFont="1" applyFill="1" applyBorder="1" applyAlignment="1">
      <alignment vertical="center"/>
    </xf>
    <xf numFmtId="166" fontId="9" fillId="0" borderId="9" xfId="1" applyNumberFormat="1" applyFont="1" applyBorder="1" applyAlignment="1">
      <alignment horizontal="right" vertical="center"/>
    </xf>
    <xf numFmtId="166" fontId="9" fillId="0" borderId="9" xfId="1" applyNumberFormat="1" applyFont="1" applyBorder="1" applyAlignment="1">
      <alignment vertical="center"/>
    </xf>
    <xf numFmtId="166" fontId="7" fillId="0" borderId="9" xfId="1" applyNumberFormat="1" applyFont="1" applyBorder="1" applyAlignment="1">
      <alignment horizontal="right" vertical="center"/>
    </xf>
    <xf numFmtId="3" fontId="13" fillId="2" borderId="9" xfId="1" applyNumberFormat="1" applyFont="1" applyFill="1" applyBorder="1" applyAlignment="1">
      <alignment vertical="center"/>
    </xf>
    <xf numFmtId="3" fontId="17" fillId="2" borderId="9" xfId="1" applyNumberFormat="1" applyFont="1" applyFill="1" applyBorder="1" applyAlignment="1">
      <alignment vertical="center"/>
    </xf>
    <xf numFmtId="0" fontId="41" fillId="0" borderId="9" xfId="0" applyFont="1" applyBorder="1"/>
    <xf numFmtId="0" fontId="41" fillId="0" borderId="11" xfId="0" applyFont="1" applyBorder="1"/>
    <xf numFmtId="0" fontId="7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3" fontId="10" fillId="0" borderId="8" xfId="0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165" fontId="10" fillId="0" borderId="8" xfId="0" applyNumberFormat="1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3" fontId="42" fillId="0" borderId="9" xfId="1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5" fillId="0" borderId="10" xfId="3" applyFont="1" applyFill="1" applyBorder="1" applyAlignment="1">
      <alignment horizontal="left"/>
    </xf>
    <xf numFmtId="3" fontId="7" fillId="0" borderId="10" xfId="1" applyNumberFormat="1" applyFont="1" applyBorder="1"/>
    <xf numFmtId="3" fontId="28" fillId="0" borderId="10" xfId="1" applyNumberFormat="1" applyFont="1" applyBorder="1"/>
    <xf numFmtId="0" fontId="41" fillId="0" borderId="10" xfId="0" applyFont="1" applyBorder="1"/>
    <xf numFmtId="166" fontId="9" fillId="0" borderId="10" xfId="1" applyNumberFormat="1" applyFont="1" applyFill="1" applyBorder="1" applyAlignment="1">
      <alignment vertical="center"/>
    </xf>
    <xf numFmtId="166" fontId="17" fillId="0" borderId="9" xfId="1" applyNumberFormat="1" applyFont="1" applyFill="1" applyBorder="1" applyAlignment="1">
      <alignment vertical="center"/>
    </xf>
    <xf numFmtId="3" fontId="36" fillId="2" borderId="9" xfId="1" applyNumberFormat="1" applyFont="1" applyFill="1" applyBorder="1" applyAlignment="1">
      <alignment vertical="center"/>
    </xf>
    <xf numFmtId="3" fontId="28" fillId="2" borderId="9" xfId="1" applyNumberFormat="1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vertical="center"/>
    </xf>
    <xf numFmtId="3" fontId="35" fillId="2" borderId="9" xfId="1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5" fillId="0" borderId="11" xfId="3" applyFont="1" applyFill="1" applyBorder="1" applyAlignment="1">
      <alignment horizontal="left" wrapText="1"/>
    </xf>
    <xf numFmtId="3" fontId="7" fillId="0" borderId="11" xfId="1" applyNumberFormat="1" applyFont="1" applyBorder="1"/>
    <xf numFmtId="3" fontId="7" fillId="0" borderId="11" xfId="1" applyNumberFormat="1" applyFont="1" applyBorder="1" applyAlignment="1">
      <alignment vertical="center"/>
    </xf>
    <xf numFmtId="166" fontId="9" fillId="0" borderId="11" xfId="1" applyNumberFormat="1" applyFont="1" applyFill="1" applyBorder="1" applyAlignment="1">
      <alignment vertical="center"/>
    </xf>
    <xf numFmtId="166" fontId="13" fillId="0" borderId="9" xfId="0" applyNumberFormat="1" applyFont="1" applyBorder="1" applyAlignment="1">
      <alignment vertical="center"/>
    </xf>
    <xf numFmtId="3" fontId="36" fillId="2" borderId="9" xfId="1" applyNumberFormat="1" applyFont="1" applyFill="1" applyBorder="1"/>
    <xf numFmtId="3" fontId="28" fillId="2" borderId="9" xfId="1" applyNumberFormat="1" applyFont="1" applyFill="1" applyBorder="1"/>
    <xf numFmtId="166" fontId="17" fillId="0" borderId="9" xfId="0" applyNumberFormat="1" applyFont="1" applyBorder="1" applyAlignment="1">
      <alignment vertical="center"/>
    </xf>
    <xf numFmtId="166" fontId="9" fillId="0" borderId="10" xfId="0" applyNumberFormat="1" applyFont="1" applyBorder="1"/>
    <xf numFmtId="167" fontId="9" fillId="0" borderId="0" xfId="1" applyNumberFormat="1" applyFont="1"/>
    <xf numFmtId="167" fontId="9" fillId="0" borderId="0" xfId="0" applyNumberFormat="1" applyFont="1"/>
    <xf numFmtId="0" fontId="7" fillId="0" borderId="9" xfId="0" applyFont="1" applyBorder="1" applyAlignment="1">
      <alignment vertical="center" wrapText="1"/>
    </xf>
    <xf numFmtId="0" fontId="38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4" fillId="0" borderId="0" xfId="0" applyFont="1" applyAlignment="1"/>
    <xf numFmtId="0" fontId="33" fillId="0" borderId="0" xfId="0" applyFont="1" applyAlignment="1"/>
    <xf numFmtId="0" fontId="3" fillId="0" borderId="0" xfId="0" applyFont="1" applyBorder="1" applyAlignment="1">
      <alignment horizontal="center"/>
    </xf>
    <xf numFmtId="0" fontId="40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_Biểu 3B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zoomScale="85" zoomScaleNormal="85" workbookViewId="0">
      <selection activeCell="M12" sqref="M12"/>
    </sheetView>
  </sheetViews>
  <sheetFormatPr defaultRowHeight="15"/>
  <cols>
    <col min="1" max="1" width="4.85546875" style="35" customWidth="1"/>
    <col min="2" max="2" width="27.42578125" customWidth="1"/>
    <col min="3" max="3" width="13.140625" customWidth="1"/>
    <col min="4" max="4" width="11.85546875" customWidth="1"/>
    <col min="5" max="5" width="11.5703125" customWidth="1"/>
    <col min="6" max="6" width="12" customWidth="1"/>
    <col min="7" max="7" width="7.7109375" customWidth="1"/>
    <col min="8" max="8" width="7.85546875" customWidth="1"/>
    <col min="9" max="9" width="7.28515625" customWidth="1"/>
    <col min="10" max="14" width="9.140625" style="35"/>
    <col min="255" max="255" width="4.85546875" customWidth="1"/>
    <col min="256" max="256" width="29.42578125" customWidth="1"/>
    <col min="257" max="257" width="13.140625" customWidth="1"/>
    <col min="258" max="258" width="12.85546875" customWidth="1"/>
    <col min="259" max="259" width="12.7109375" customWidth="1"/>
    <col min="260" max="260" width="12.5703125" customWidth="1"/>
    <col min="261" max="261" width="7.5703125" customWidth="1"/>
    <col min="262" max="263" width="7" customWidth="1"/>
    <col min="511" max="511" width="4.85546875" customWidth="1"/>
    <col min="512" max="512" width="29.42578125" customWidth="1"/>
    <col min="513" max="513" width="13.140625" customWidth="1"/>
    <col min="514" max="514" width="12.85546875" customWidth="1"/>
    <col min="515" max="515" width="12.7109375" customWidth="1"/>
    <col min="516" max="516" width="12.5703125" customWidth="1"/>
    <col min="517" max="517" width="7.5703125" customWidth="1"/>
    <col min="518" max="519" width="7" customWidth="1"/>
    <col min="767" max="767" width="4.85546875" customWidth="1"/>
    <col min="768" max="768" width="29.42578125" customWidth="1"/>
    <col min="769" max="769" width="13.140625" customWidth="1"/>
    <col min="770" max="770" width="12.85546875" customWidth="1"/>
    <col min="771" max="771" width="12.7109375" customWidth="1"/>
    <col min="772" max="772" width="12.5703125" customWidth="1"/>
    <col min="773" max="773" width="7.5703125" customWidth="1"/>
    <col min="774" max="775" width="7" customWidth="1"/>
    <col min="1023" max="1023" width="4.85546875" customWidth="1"/>
    <col min="1024" max="1024" width="29.42578125" customWidth="1"/>
    <col min="1025" max="1025" width="13.140625" customWidth="1"/>
    <col min="1026" max="1026" width="12.85546875" customWidth="1"/>
    <col min="1027" max="1027" width="12.7109375" customWidth="1"/>
    <col min="1028" max="1028" width="12.5703125" customWidth="1"/>
    <col min="1029" max="1029" width="7.5703125" customWidth="1"/>
    <col min="1030" max="1031" width="7" customWidth="1"/>
    <col min="1279" max="1279" width="4.85546875" customWidth="1"/>
    <col min="1280" max="1280" width="29.42578125" customWidth="1"/>
    <col min="1281" max="1281" width="13.140625" customWidth="1"/>
    <col min="1282" max="1282" width="12.85546875" customWidth="1"/>
    <col min="1283" max="1283" width="12.7109375" customWidth="1"/>
    <col min="1284" max="1284" width="12.5703125" customWidth="1"/>
    <col min="1285" max="1285" width="7.5703125" customWidth="1"/>
    <col min="1286" max="1287" width="7" customWidth="1"/>
    <col min="1535" max="1535" width="4.85546875" customWidth="1"/>
    <col min="1536" max="1536" width="29.42578125" customWidth="1"/>
    <col min="1537" max="1537" width="13.140625" customWidth="1"/>
    <col min="1538" max="1538" width="12.85546875" customWidth="1"/>
    <col min="1539" max="1539" width="12.7109375" customWidth="1"/>
    <col min="1540" max="1540" width="12.5703125" customWidth="1"/>
    <col min="1541" max="1541" width="7.5703125" customWidth="1"/>
    <col min="1542" max="1543" width="7" customWidth="1"/>
    <col min="1791" max="1791" width="4.85546875" customWidth="1"/>
    <col min="1792" max="1792" width="29.42578125" customWidth="1"/>
    <col min="1793" max="1793" width="13.140625" customWidth="1"/>
    <col min="1794" max="1794" width="12.85546875" customWidth="1"/>
    <col min="1795" max="1795" width="12.7109375" customWidth="1"/>
    <col min="1796" max="1796" width="12.5703125" customWidth="1"/>
    <col min="1797" max="1797" width="7.5703125" customWidth="1"/>
    <col min="1798" max="1799" width="7" customWidth="1"/>
    <col min="2047" max="2047" width="4.85546875" customWidth="1"/>
    <col min="2048" max="2048" width="29.42578125" customWidth="1"/>
    <col min="2049" max="2049" width="13.140625" customWidth="1"/>
    <col min="2050" max="2050" width="12.85546875" customWidth="1"/>
    <col min="2051" max="2051" width="12.7109375" customWidth="1"/>
    <col min="2052" max="2052" width="12.5703125" customWidth="1"/>
    <col min="2053" max="2053" width="7.5703125" customWidth="1"/>
    <col min="2054" max="2055" width="7" customWidth="1"/>
    <col min="2303" max="2303" width="4.85546875" customWidth="1"/>
    <col min="2304" max="2304" width="29.42578125" customWidth="1"/>
    <col min="2305" max="2305" width="13.140625" customWidth="1"/>
    <col min="2306" max="2306" width="12.85546875" customWidth="1"/>
    <col min="2307" max="2307" width="12.7109375" customWidth="1"/>
    <col min="2308" max="2308" width="12.5703125" customWidth="1"/>
    <col min="2309" max="2309" width="7.5703125" customWidth="1"/>
    <col min="2310" max="2311" width="7" customWidth="1"/>
    <col min="2559" max="2559" width="4.85546875" customWidth="1"/>
    <col min="2560" max="2560" width="29.42578125" customWidth="1"/>
    <col min="2561" max="2561" width="13.140625" customWidth="1"/>
    <col min="2562" max="2562" width="12.85546875" customWidth="1"/>
    <col min="2563" max="2563" width="12.7109375" customWidth="1"/>
    <col min="2564" max="2564" width="12.5703125" customWidth="1"/>
    <col min="2565" max="2565" width="7.5703125" customWidth="1"/>
    <col min="2566" max="2567" width="7" customWidth="1"/>
    <col min="2815" max="2815" width="4.85546875" customWidth="1"/>
    <col min="2816" max="2816" width="29.42578125" customWidth="1"/>
    <col min="2817" max="2817" width="13.140625" customWidth="1"/>
    <col min="2818" max="2818" width="12.85546875" customWidth="1"/>
    <col min="2819" max="2819" width="12.7109375" customWidth="1"/>
    <col min="2820" max="2820" width="12.5703125" customWidth="1"/>
    <col min="2821" max="2821" width="7.5703125" customWidth="1"/>
    <col min="2822" max="2823" width="7" customWidth="1"/>
    <col min="3071" max="3071" width="4.85546875" customWidth="1"/>
    <col min="3072" max="3072" width="29.42578125" customWidth="1"/>
    <col min="3073" max="3073" width="13.140625" customWidth="1"/>
    <col min="3074" max="3074" width="12.85546875" customWidth="1"/>
    <col min="3075" max="3075" width="12.7109375" customWidth="1"/>
    <col min="3076" max="3076" width="12.5703125" customWidth="1"/>
    <col min="3077" max="3077" width="7.5703125" customWidth="1"/>
    <col min="3078" max="3079" width="7" customWidth="1"/>
    <col min="3327" max="3327" width="4.85546875" customWidth="1"/>
    <col min="3328" max="3328" width="29.42578125" customWidth="1"/>
    <col min="3329" max="3329" width="13.140625" customWidth="1"/>
    <col min="3330" max="3330" width="12.85546875" customWidth="1"/>
    <col min="3331" max="3331" width="12.7109375" customWidth="1"/>
    <col min="3332" max="3332" width="12.5703125" customWidth="1"/>
    <col min="3333" max="3333" width="7.5703125" customWidth="1"/>
    <col min="3334" max="3335" width="7" customWidth="1"/>
    <col min="3583" max="3583" width="4.85546875" customWidth="1"/>
    <col min="3584" max="3584" width="29.42578125" customWidth="1"/>
    <col min="3585" max="3585" width="13.140625" customWidth="1"/>
    <col min="3586" max="3586" width="12.85546875" customWidth="1"/>
    <col min="3587" max="3587" width="12.7109375" customWidth="1"/>
    <col min="3588" max="3588" width="12.5703125" customWidth="1"/>
    <col min="3589" max="3589" width="7.5703125" customWidth="1"/>
    <col min="3590" max="3591" width="7" customWidth="1"/>
    <col min="3839" max="3839" width="4.85546875" customWidth="1"/>
    <col min="3840" max="3840" width="29.42578125" customWidth="1"/>
    <col min="3841" max="3841" width="13.140625" customWidth="1"/>
    <col min="3842" max="3842" width="12.85546875" customWidth="1"/>
    <col min="3843" max="3843" width="12.7109375" customWidth="1"/>
    <col min="3844" max="3844" width="12.5703125" customWidth="1"/>
    <col min="3845" max="3845" width="7.5703125" customWidth="1"/>
    <col min="3846" max="3847" width="7" customWidth="1"/>
    <col min="4095" max="4095" width="4.85546875" customWidth="1"/>
    <col min="4096" max="4096" width="29.42578125" customWidth="1"/>
    <col min="4097" max="4097" width="13.140625" customWidth="1"/>
    <col min="4098" max="4098" width="12.85546875" customWidth="1"/>
    <col min="4099" max="4099" width="12.7109375" customWidth="1"/>
    <col min="4100" max="4100" width="12.5703125" customWidth="1"/>
    <col min="4101" max="4101" width="7.5703125" customWidth="1"/>
    <col min="4102" max="4103" width="7" customWidth="1"/>
    <col min="4351" max="4351" width="4.85546875" customWidth="1"/>
    <col min="4352" max="4352" width="29.42578125" customWidth="1"/>
    <col min="4353" max="4353" width="13.140625" customWidth="1"/>
    <col min="4354" max="4354" width="12.85546875" customWidth="1"/>
    <col min="4355" max="4355" width="12.7109375" customWidth="1"/>
    <col min="4356" max="4356" width="12.5703125" customWidth="1"/>
    <col min="4357" max="4357" width="7.5703125" customWidth="1"/>
    <col min="4358" max="4359" width="7" customWidth="1"/>
    <col min="4607" max="4607" width="4.85546875" customWidth="1"/>
    <col min="4608" max="4608" width="29.42578125" customWidth="1"/>
    <col min="4609" max="4609" width="13.140625" customWidth="1"/>
    <col min="4610" max="4610" width="12.85546875" customWidth="1"/>
    <col min="4611" max="4611" width="12.7109375" customWidth="1"/>
    <col min="4612" max="4612" width="12.5703125" customWidth="1"/>
    <col min="4613" max="4613" width="7.5703125" customWidth="1"/>
    <col min="4614" max="4615" width="7" customWidth="1"/>
    <col min="4863" max="4863" width="4.85546875" customWidth="1"/>
    <col min="4864" max="4864" width="29.42578125" customWidth="1"/>
    <col min="4865" max="4865" width="13.140625" customWidth="1"/>
    <col min="4866" max="4866" width="12.85546875" customWidth="1"/>
    <col min="4867" max="4867" width="12.7109375" customWidth="1"/>
    <col min="4868" max="4868" width="12.5703125" customWidth="1"/>
    <col min="4869" max="4869" width="7.5703125" customWidth="1"/>
    <col min="4870" max="4871" width="7" customWidth="1"/>
    <col min="5119" max="5119" width="4.85546875" customWidth="1"/>
    <col min="5120" max="5120" width="29.42578125" customWidth="1"/>
    <col min="5121" max="5121" width="13.140625" customWidth="1"/>
    <col min="5122" max="5122" width="12.85546875" customWidth="1"/>
    <col min="5123" max="5123" width="12.7109375" customWidth="1"/>
    <col min="5124" max="5124" width="12.5703125" customWidth="1"/>
    <col min="5125" max="5125" width="7.5703125" customWidth="1"/>
    <col min="5126" max="5127" width="7" customWidth="1"/>
    <col min="5375" max="5375" width="4.85546875" customWidth="1"/>
    <col min="5376" max="5376" width="29.42578125" customWidth="1"/>
    <col min="5377" max="5377" width="13.140625" customWidth="1"/>
    <col min="5378" max="5378" width="12.85546875" customWidth="1"/>
    <col min="5379" max="5379" width="12.7109375" customWidth="1"/>
    <col min="5380" max="5380" width="12.5703125" customWidth="1"/>
    <col min="5381" max="5381" width="7.5703125" customWidth="1"/>
    <col min="5382" max="5383" width="7" customWidth="1"/>
    <col min="5631" max="5631" width="4.85546875" customWidth="1"/>
    <col min="5632" max="5632" width="29.42578125" customWidth="1"/>
    <col min="5633" max="5633" width="13.140625" customWidth="1"/>
    <col min="5634" max="5634" width="12.85546875" customWidth="1"/>
    <col min="5635" max="5635" width="12.7109375" customWidth="1"/>
    <col min="5636" max="5636" width="12.5703125" customWidth="1"/>
    <col min="5637" max="5637" width="7.5703125" customWidth="1"/>
    <col min="5638" max="5639" width="7" customWidth="1"/>
    <col min="5887" max="5887" width="4.85546875" customWidth="1"/>
    <col min="5888" max="5888" width="29.42578125" customWidth="1"/>
    <col min="5889" max="5889" width="13.140625" customWidth="1"/>
    <col min="5890" max="5890" width="12.85546875" customWidth="1"/>
    <col min="5891" max="5891" width="12.7109375" customWidth="1"/>
    <col min="5892" max="5892" width="12.5703125" customWidth="1"/>
    <col min="5893" max="5893" width="7.5703125" customWidth="1"/>
    <col min="5894" max="5895" width="7" customWidth="1"/>
    <col min="6143" max="6143" width="4.85546875" customWidth="1"/>
    <col min="6144" max="6144" width="29.42578125" customWidth="1"/>
    <col min="6145" max="6145" width="13.140625" customWidth="1"/>
    <col min="6146" max="6146" width="12.85546875" customWidth="1"/>
    <col min="6147" max="6147" width="12.7109375" customWidth="1"/>
    <col min="6148" max="6148" width="12.5703125" customWidth="1"/>
    <col min="6149" max="6149" width="7.5703125" customWidth="1"/>
    <col min="6150" max="6151" width="7" customWidth="1"/>
    <col min="6399" max="6399" width="4.85546875" customWidth="1"/>
    <col min="6400" max="6400" width="29.42578125" customWidth="1"/>
    <col min="6401" max="6401" width="13.140625" customWidth="1"/>
    <col min="6402" max="6402" width="12.85546875" customWidth="1"/>
    <col min="6403" max="6403" width="12.7109375" customWidth="1"/>
    <col min="6404" max="6404" width="12.5703125" customWidth="1"/>
    <col min="6405" max="6405" width="7.5703125" customWidth="1"/>
    <col min="6406" max="6407" width="7" customWidth="1"/>
    <col min="6655" max="6655" width="4.85546875" customWidth="1"/>
    <col min="6656" max="6656" width="29.42578125" customWidth="1"/>
    <col min="6657" max="6657" width="13.140625" customWidth="1"/>
    <col min="6658" max="6658" width="12.85546875" customWidth="1"/>
    <col min="6659" max="6659" width="12.7109375" customWidth="1"/>
    <col min="6660" max="6660" width="12.5703125" customWidth="1"/>
    <col min="6661" max="6661" width="7.5703125" customWidth="1"/>
    <col min="6662" max="6663" width="7" customWidth="1"/>
    <col min="6911" max="6911" width="4.85546875" customWidth="1"/>
    <col min="6912" max="6912" width="29.42578125" customWidth="1"/>
    <col min="6913" max="6913" width="13.140625" customWidth="1"/>
    <col min="6914" max="6914" width="12.85546875" customWidth="1"/>
    <col min="6915" max="6915" width="12.7109375" customWidth="1"/>
    <col min="6916" max="6916" width="12.5703125" customWidth="1"/>
    <col min="6917" max="6917" width="7.5703125" customWidth="1"/>
    <col min="6918" max="6919" width="7" customWidth="1"/>
    <col min="7167" max="7167" width="4.85546875" customWidth="1"/>
    <col min="7168" max="7168" width="29.42578125" customWidth="1"/>
    <col min="7169" max="7169" width="13.140625" customWidth="1"/>
    <col min="7170" max="7170" width="12.85546875" customWidth="1"/>
    <col min="7171" max="7171" width="12.7109375" customWidth="1"/>
    <col min="7172" max="7172" width="12.5703125" customWidth="1"/>
    <col min="7173" max="7173" width="7.5703125" customWidth="1"/>
    <col min="7174" max="7175" width="7" customWidth="1"/>
    <col min="7423" max="7423" width="4.85546875" customWidth="1"/>
    <col min="7424" max="7424" width="29.42578125" customWidth="1"/>
    <col min="7425" max="7425" width="13.140625" customWidth="1"/>
    <col min="7426" max="7426" width="12.85546875" customWidth="1"/>
    <col min="7427" max="7427" width="12.7109375" customWidth="1"/>
    <col min="7428" max="7428" width="12.5703125" customWidth="1"/>
    <col min="7429" max="7429" width="7.5703125" customWidth="1"/>
    <col min="7430" max="7431" width="7" customWidth="1"/>
    <col min="7679" max="7679" width="4.85546875" customWidth="1"/>
    <col min="7680" max="7680" width="29.42578125" customWidth="1"/>
    <col min="7681" max="7681" width="13.140625" customWidth="1"/>
    <col min="7682" max="7682" width="12.85546875" customWidth="1"/>
    <col min="7683" max="7683" width="12.7109375" customWidth="1"/>
    <col min="7684" max="7684" width="12.5703125" customWidth="1"/>
    <col min="7685" max="7685" width="7.5703125" customWidth="1"/>
    <col min="7686" max="7687" width="7" customWidth="1"/>
    <col min="7935" max="7935" width="4.85546875" customWidth="1"/>
    <col min="7936" max="7936" width="29.42578125" customWidth="1"/>
    <col min="7937" max="7937" width="13.140625" customWidth="1"/>
    <col min="7938" max="7938" width="12.85546875" customWidth="1"/>
    <col min="7939" max="7939" width="12.7109375" customWidth="1"/>
    <col min="7940" max="7940" width="12.5703125" customWidth="1"/>
    <col min="7941" max="7941" width="7.5703125" customWidth="1"/>
    <col min="7942" max="7943" width="7" customWidth="1"/>
    <col min="8191" max="8191" width="4.85546875" customWidth="1"/>
    <col min="8192" max="8192" width="29.42578125" customWidth="1"/>
    <col min="8193" max="8193" width="13.140625" customWidth="1"/>
    <col min="8194" max="8194" width="12.85546875" customWidth="1"/>
    <col min="8195" max="8195" width="12.7109375" customWidth="1"/>
    <col min="8196" max="8196" width="12.5703125" customWidth="1"/>
    <col min="8197" max="8197" width="7.5703125" customWidth="1"/>
    <col min="8198" max="8199" width="7" customWidth="1"/>
    <col min="8447" max="8447" width="4.85546875" customWidth="1"/>
    <col min="8448" max="8448" width="29.42578125" customWidth="1"/>
    <col min="8449" max="8449" width="13.140625" customWidth="1"/>
    <col min="8450" max="8450" width="12.85546875" customWidth="1"/>
    <col min="8451" max="8451" width="12.7109375" customWidth="1"/>
    <col min="8452" max="8452" width="12.5703125" customWidth="1"/>
    <col min="8453" max="8453" width="7.5703125" customWidth="1"/>
    <col min="8454" max="8455" width="7" customWidth="1"/>
    <col min="8703" max="8703" width="4.85546875" customWidth="1"/>
    <col min="8704" max="8704" width="29.42578125" customWidth="1"/>
    <col min="8705" max="8705" width="13.140625" customWidth="1"/>
    <col min="8706" max="8706" width="12.85546875" customWidth="1"/>
    <col min="8707" max="8707" width="12.7109375" customWidth="1"/>
    <col min="8708" max="8708" width="12.5703125" customWidth="1"/>
    <col min="8709" max="8709" width="7.5703125" customWidth="1"/>
    <col min="8710" max="8711" width="7" customWidth="1"/>
    <col min="8959" max="8959" width="4.85546875" customWidth="1"/>
    <col min="8960" max="8960" width="29.42578125" customWidth="1"/>
    <col min="8961" max="8961" width="13.140625" customWidth="1"/>
    <col min="8962" max="8962" width="12.85546875" customWidth="1"/>
    <col min="8963" max="8963" width="12.7109375" customWidth="1"/>
    <col min="8964" max="8964" width="12.5703125" customWidth="1"/>
    <col min="8965" max="8965" width="7.5703125" customWidth="1"/>
    <col min="8966" max="8967" width="7" customWidth="1"/>
    <col min="9215" max="9215" width="4.85546875" customWidth="1"/>
    <col min="9216" max="9216" width="29.42578125" customWidth="1"/>
    <col min="9217" max="9217" width="13.140625" customWidth="1"/>
    <col min="9218" max="9218" width="12.85546875" customWidth="1"/>
    <col min="9219" max="9219" width="12.7109375" customWidth="1"/>
    <col min="9220" max="9220" width="12.5703125" customWidth="1"/>
    <col min="9221" max="9221" width="7.5703125" customWidth="1"/>
    <col min="9222" max="9223" width="7" customWidth="1"/>
    <col min="9471" max="9471" width="4.85546875" customWidth="1"/>
    <col min="9472" max="9472" width="29.42578125" customWidth="1"/>
    <col min="9473" max="9473" width="13.140625" customWidth="1"/>
    <col min="9474" max="9474" width="12.85546875" customWidth="1"/>
    <col min="9475" max="9475" width="12.7109375" customWidth="1"/>
    <col min="9476" max="9476" width="12.5703125" customWidth="1"/>
    <col min="9477" max="9477" width="7.5703125" customWidth="1"/>
    <col min="9478" max="9479" width="7" customWidth="1"/>
    <col min="9727" max="9727" width="4.85546875" customWidth="1"/>
    <col min="9728" max="9728" width="29.42578125" customWidth="1"/>
    <col min="9729" max="9729" width="13.140625" customWidth="1"/>
    <col min="9730" max="9730" width="12.85546875" customWidth="1"/>
    <col min="9731" max="9731" width="12.7109375" customWidth="1"/>
    <col min="9732" max="9732" width="12.5703125" customWidth="1"/>
    <col min="9733" max="9733" width="7.5703125" customWidth="1"/>
    <col min="9734" max="9735" width="7" customWidth="1"/>
    <col min="9983" max="9983" width="4.85546875" customWidth="1"/>
    <col min="9984" max="9984" width="29.42578125" customWidth="1"/>
    <col min="9985" max="9985" width="13.140625" customWidth="1"/>
    <col min="9986" max="9986" width="12.85546875" customWidth="1"/>
    <col min="9987" max="9987" width="12.7109375" customWidth="1"/>
    <col min="9988" max="9988" width="12.5703125" customWidth="1"/>
    <col min="9989" max="9989" width="7.5703125" customWidth="1"/>
    <col min="9990" max="9991" width="7" customWidth="1"/>
    <col min="10239" max="10239" width="4.85546875" customWidth="1"/>
    <col min="10240" max="10240" width="29.42578125" customWidth="1"/>
    <col min="10241" max="10241" width="13.140625" customWidth="1"/>
    <col min="10242" max="10242" width="12.85546875" customWidth="1"/>
    <col min="10243" max="10243" width="12.7109375" customWidth="1"/>
    <col min="10244" max="10244" width="12.5703125" customWidth="1"/>
    <col min="10245" max="10245" width="7.5703125" customWidth="1"/>
    <col min="10246" max="10247" width="7" customWidth="1"/>
    <col min="10495" max="10495" width="4.85546875" customWidth="1"/>
    <col min="10496" max="10496" width="29.42578125" customWidth="1"/>
    <col min="10497" max="10497" width="13.140625" customWidth="1"/>
    <col min="10498" max="10498" width="12.85546875" customWidth="1"/>
    <col min="10499" max="10499" width="12.7109375" customWidth="1"/>
    <col min="10500" max="10500" width="12.5703125" customWidth="1"/>
    <col min="10501" max="10501" width="7.5703125" customWidth="1"/>
    <col min="10502" max="10503" width="7" customWidth="1"/>
    <col min="10751" max="10751" width="4.85546875" customWidth="1"/>
    <col min="10752" max="10752" width="29.42578125" customWidth="1"/>
    <col min="10753" max="10753" width="13.140625" customWidth="1"/>
    <col min="10754" max="10754" width="12.85546875" customWidth="1"/>
    <col min="10755" max="10755" width="12.7109375" customWidth="1"/>
    <col min="10756" max="10756" width="12.5703125" customWidth="1"/>
    <col min="10757" max="10757" width="7.5703125" customWidth="1"/>
    <col min="10758" max="10759" width="7" customWidth="1"/>
    <col min="11007" max="11007" width="4.85546875" customWidth="1"/>
    <col min="11008" max="11008" width="29.42578125" customWidth="1"/>
    <col min="11009" max="11009" width="13.140625" customWidth="1"/>
    <col min="11010" max="11010" width="12.85546875" customWidth="1"/>
    <col min="11011" max="11011" width="12.7109375" customWidth="1"/>
    <col min="11012" max="11012" width="12.5703125" customWidth="1"/>
    <col min="11013" max="11013" width="7.5703125" customWidth="1"/>
    <col min="11014" max="11015" width="7" customWidth="1"/>
    <col min="11263" max="11263" width="4.85546875" customWidth="1"/>
    <col min="11264" max="11264" width="29.42578125" customWidth="1"/>
    <col min="11265" max="11265" width="13.140625" customWidth="1"/>
    <col min="11266" max="11266" width="12.85546875" customWidth="1"/>
    <col min="11267" max="11267" width="12.7109375" customWidth="1"/>
    <col min="11268" max="11268" width="12.5703125" customWidth="1"/>
    <col min="11269" max="11269" width="7.5703125" customWidth="1"/>
    <col min="11270" max="11271" width="7" customWidth="1"/>
    <col min="11519" max="11519" width="4.85546875" customWidth="1"/>
    <col min="11520" max="11520" width="29.42578125" customWidth="1"/>
    <col min="11521" max="11521" width="13.140625" customWidth="1"/>
    <col min="11522" max="11522" width="12.85546875" customWidth="1"/>
    <col min="11523" max="11523" width="12.7109375" customWidth="1"/>
    <col min="11524" max="11524" width="12.5703125" customWidth="1"/>
    <col min="11525" max="11525" width="7.5703125" customWidth="1"/>
    <col min="11526" max="11527" width="7" customWidth="1"/>
    <col min="11775" max="11775" width="4.85546875" customWidth="1"/>
    <col min="11776" max="11776" width="29.42578125" customWidth="1"/>
    <col min="11777" max="11777" width="13.140625" customWidth="1"/>
    <col min="11778" max="11778" width="12.85546875" customWidth="1"/>
    <col min="11779" max="11779" width="12.7109375" customWidth="1"/>
    <col min="11780" max="11780" width="12.5703125" customWidth="1"/>
    <col min="11781" max="11781" width="7.5703125" customWidth="1"/>
    <col min="11782" max="11783" width="7" customWidth="1"/>
    <col min="12031" max="12031" width="4.85546875" customWidth="1"/>
    <col min="12032" max="12032" width="29.42578125" customWidth="1"/>
    <col min="12033" max="12033" width="13.140625" customWidth="1"/>
    <col min="12034" max="12034" width="12.85546875" customWidth="1"/>
    <col min="12035" max="12035" width="12.7109375" customWidth="1"/>
    <col min="12036" max="12036" width="12.5703125" customWidth="1"/>
    <col min="12037" max="12037" width="7.5703125" customWidth="1"/>
    <col min="12038" max="12039" width="7" customWidth="1"/>
    <col min="12287" max="12287" width="4.85546875" customWidth="1"/>
    <col min="12288" max="12288" width="29.42578125" customWidth="1"/>
    <col min="12289" max="12289" width="13.140625" customWidth="1"/>
    <col min="12290" max="12290" width="12.85546875" customWidth="1"/>
    <col min="12291" max="12291" width="12.7109375" customWidth="1"/>
    <col min="12292" max="12292" width="12.5703125" customWidth="1"/>
    <col min="12293" max="12293" width="7.5703125" customWidth="1"/>
    <col min="12294" max="12295" width="7" customWidth="1"/>
    <col min="12543" max="12543" width="4.85546875" customWidth="1"/>
    <col min="12544" max="12544" width="29.42578125" customWidth="1"/>
    <col min="12545" max="12545" width="13.140625" customWidth="1"/>
    <col min="12546" max="12546" width="12.85546875" customWidth="1"/>
    <col min="12547" max="12547" width="12.7109375" customWidth="1"/>
    <col min="12548" max="12548" width="12.5703125" customWidth="1"/>
    <col min="12549" max="12549" width="7.5703125" customWidth="1"/>
    <col min="12550" max="12551" width="7" customWidth="1"/>
    <col min="12799" max="12799" width="4.85546875" customWidth="1"/>
    <col min="12800" max="12800" width="29.42578125" customWidth="1"/>
    <col min="12801" max="12801" width="13.140625" customWidth="1"/>
    <col min="12802" max="12802" width="12.85546875" customWidth="1"/>
    <col min="12803" max="12803" width="12.7109375" customWidth="1"/>
    <col min="12804" max="12804" width="12.5703125" customWidth="1"/>
    <col min="12805" max="12805" width="7.5703125" customWidth="1"/>
    <col min="12806" max="12807" width="7" customWidth="1"/>
    <col min="13055" max="13055" width="4.85546875" customWidth="1"/>
    <col min="13056" max="13056" width="29.42578125" customWidth="1"/>
    <col min="13057" max="13057" width="13.140625" customWidth="1"/>
    <col min="13058" max="13058" width="12.85546875" customWidth="1"/>
    <col min="13059" max="13059" width="12.7109375" customWidth="1"/>
    <col min="13060" max="13060" width="12.5703125" customWidth="1"/>
    <col min="13061" max="13061" width="7.5703125" customWidth="1"/>
    <col min="13062" max="13063" width="7" customWidth="1"/>
    <col min="13311" max="13311" width="4.85546875" customWidth="1"/>
    <col min="13312" max="13312" width="29.42578125" customWidth="1"/>
    <col min="13313" max="13313" width="13.140625" customWidth="1"/>
    <col min="13314" max="13314" width="12.85546875" customWidth="1"/>
    <col min="13315" max="13315" width="12.7109375" customWidth="1"/>
    <col min="13316" max="13316" width="12.5703125" customWidth="1"/>
    <col min="13317" max="13317" width="7.5703125" customWidth="1"/>
    <col min="13318" max="13319" width="7" customWidth="1"/>
    <col min="13567" max="13567" width="4.85546875" customWidth="1"/>
    <col min="13568" max="13568" width="29.42578125" customWidth="1"/>
    <col min="13569" max="13569" width="13.140625" customWidth="1"/>
    <col min="13570" max="13570" width="12.85546875" customWidth="1"/>
    <col min="13571" max="13571" width="12.7109375" customWidth="1"/>
    <col min="13572" max="13572" width="12.5703125" customWidth="1"/>
    <col min="13573" max="13573" width="7.5703125" customWidth="1"/>
    <col min="13574" max="13575" width="7" customWidth="1"/>
    <col min="13823" max="13823" width="4.85546875" customWidth="1"/>
    <col min="13824" max="13824" width="29.42578125" customWidth="1"/>
    <col min="13825" max="13825" width="13.140625" customWidth="1"/>
    <col min="13826" max="13826" width="12.85546875" customWidth="1"/>
    <col min="13827" max="13827" width="12.7109375" customWidth="1"/>
    <col min="13828" max="13828" width="12.5703125" customWidth="1"/>
    <col min="13829" max="13829" width="7.5703125" customWidth="1"/>
    <col min="13830" max="13831" width="7" customWidth="1"/>
    <col min="14079" max="14079" width="4.85546875" customWidth="1"/>
    <col min="14080" max="14080" width="29.42578125" customWidth="1"/>
    <col min="14081" max="14081" width="13.140625" customWidth="1"/>
    <col min="14082" max="14082" width="12.85546875" customWidth="1"/>
    <col min="14083" max="14083" width="12.7109375" customWidth="1"/>
    <col min="14084" max="14084" width="12.5703125" customWidth="1"/>
    <col min="14085" max="14085" width="7.5703125" customWidth="1"/>
    <col min="14086" max="14087" width="7" customWidth="1"/>
    <col min="14335" max="14335" width="4.85546875" customWidth="1"/>
    <col min="14336" max="14336" width="29.42578125" customWidth="1"/>
    <col min="14337" max="14337" width="13.140625" customWidth="1"/>
    <col min="14338" max="14338" width="12.85546875" customWidth="1"/>
    <col min="14339" max="14339" width="12.7109375" customWidth="1"/>
    <col min="14340" max="14340" width="12.5703125" customWidth="1"/>
    <col min="14341" max="14341" width="7.5703125" customWidth="1"/>
    <col min="14342" max="14343" width="7" customWidth="1"/>
    <col min="14591" max="14591" width="4.85546875" customWidth="1"/>
    <col min="14592" max="14592" width="29.42578125" customWidth="1"/>
    <col min="14593" max="14593" width="13.140625" customWidth="1"/>
    <col min="14594" max="14594" width="12.85546875" customWidth="1"/>
    <col min="14595" max="14595" width="12.7109375" customWidth="1"/>
    <col min="14596" max="14596" width="12.5703125" customWidth="1"/>
    <col min="14597" max="14597" width="7.5703125" customWidth="1"/>
    <col min="14598" max="14599" width="7" customWidth="1"/>
    <col min="14847" max="14847" width="4.85546875" customWidth="1"/>
    <col min="14848" max="14848" width="29.42578125" customWidth="1"/>
    <col min="14849" max="14849" width="13.140625" customWidth="1"/>
    <col min="14850" max="14850" width="12.85546875" customWidth="1"/>
    <col min="14851" max="14851" width="12.7109375" customWidth="1"/>
    <col min="14852" max="14852" width="12.5703125" customWidth="1"/>
    <col min="14853" max="14853" width="7.5703125" customWidth="1"/>
    <col min="14854" max="14855" width="7" customWidth="1"/>
    <col min="15103" max="15103" width="4.85546875" customWidth="1"/>
    <col min="15104" max="15104" width="29.42578125" customWidth="1"/>
    <col min="15105" max="15105" width="13.140625" customWidth="1"/>
    <col min="15106" max="15106" width="12.85546875" customWidth="1"/>
    <col min="15107" max="15107" width="12.7109375" customWidth="1"/>
    <col min="15108" max="15108" width="12.5703125" customWidth="1"/>
    <col min="15109" max="15109" width="7.5703125" customWidth="1"/>
    <col min="15110" max="15111" width="7" customWidth="1"/>
    <col min="15359" max="15359" width="4.85546875" customWidth="1"/>
    <col min="15360" max="15360" width="29.42578125" customWidth="1"/>
    <col min="15361" max="15361" width="13.140625" customWidth="1"/>
    <col min="15362" max="15362" width="12.85546875" customWidth="1"/>
    <col min="15363" max="15363" width="12.7109375" customWidth="1"/>
    <col min="15364" max="15364" width="12.5703125" customWidth="1"/>
    <col min="15365" max="15365" width="7.5703125" customWidth="1"/>
    <col min="15366" max="15367" width="7" customWidth="1"/>
    <col min="15615" max="15615" width="4.85546875" customWidth="1"/>
    <col min="15616" max="15616" width="29.42578125" customWidth="1"/>
    <col min="15617" max="15617" width="13.140625" customWidth="1"/>
    <col min="15618" max="15618" width="12.85546875" customWidth="1"/>
    <col min="15619" max="15619" width="12.7109375" customWidth="1"/>
    <col min="15620" max="15620" width="12.5703125" customWidth="1"/>
    <col min="15621" max="15621" width="7.5703125" customWidth="1"/>
    <col min="15622" max="15623" width="7" customWidth="1"/>
    <col min="15871" max="15871" width="4.85546875" customWidth="1"/>
    <col min="15872" max="15872" width="29.42578125" customWidth="1"/>
    <col min="15873" max="15873" width="13.140625" customWidth="1"/>
    <col min="15874" max="15874" width="12.85546875" customWidth="1"/>
    <col min="15875" max="15875" width="12.7109375" customWidth="1"/>
    <col min="15876" max="15876" width="12.5703125" customWidth="1"/>
    <col min="15877" max="15877" width="7.5703125" customWidth="1"/>
    <col min="15878" max="15879" width="7" customWidth="1"/>
    <col min="16127" max="16127" width="4.85546875" customWidth="1"/>
    <col min="16128" max="16128" width="29.42578125" customWidth="1"/>
    <col min="16129" max="16129" width="13.140625" customWidth="1"/>
    <col min="16130" max="16130" width="12.85546875" customWidth="1"/>
    <col min="16131" max="16131" width="12.7109375" customWidth="1"/>
    <col min="16132" max="16132" width="12.5703125" customWidth="1"/>
    <col min="16133" max="16133" width="7.5703125" customWidth="1"/>
    <col min="16134" max="16135" width="7" customWidth="1"/>
  </cols>
  <sheetData>
    <row r="1" spans="1:14" ht="19.5" customHeight="1">
      <c r="G1" s="141" t="s">
        <v>48</v>
      </c>
      <c r="H1" s="141"/>
      <c r="I1" s="141"/>
    </row>
    <row r="2" spans="1:14" ht="12.75" customHeight="1">
      <c r="G2" s="26"/>
      <c r="H2" s="26"/>
      <c r="I2" s="26"/>
    </row>
    <row r="3" spans="1:14" ht="18.75">
      <c r="B3" s="142" t="s">
        <v>49</v>
      </c>
      <c r="C3" s="142"/>
      <c r="D3" s="142"/>
      <c r="E3" s="142"/>
      <c r="F3" s="142"/>
      <c r="G3" s="142"/>
      <c r="H3" s="142"/>
      <c r="I3" s="142"/>
    </row>
    <row r="4" spans="1:14" ht="18.75">
      <c r="B4" s="142" t="s">
        <v>111</v>
      </c>
      <c r="C4" s="142"/>
      <c r="D4" s="142"/>
      <c r="E4" s="142"/>
      <c r="F4" s="142"/>
      <c r="G4" s="142"/>
      <c r="H4" s="142"/>
      <c r="I4" s="142"/>
    </row>
    <row r="5" spans="1:14" ht="18.75">
      <c r="A5" s="143" t="s">
        <v>148</v>
      </c>
      <c r="B5" s="143"/>
      <c r="C5" s="143"/>
      <c r="D5" s="143"/>
      <c r="E5" s="143"/>
      <c r="F5" s="143"/>
      <c r="G5" s="143"/>
      <c r="H5" s="143"/>
      <c r="I5" s="143"/>
    </row>
    <row r="6" spans="1:14" ht="18.75">
      <c r="A6" s="143" t="s">
        <v>50</v>
      </c>
      <c r="B6" s="143"/>
      <c r="C6" s="143"/>
      <c r="D6" s="143"/>
      <c r="E6" s="143"/>
      <c r="F6" s="143"/>
      <c r="G6" s="143"/>
      <c r="H6" s="143"/>
      <c r="I6" s="143"/>
    </row>
    <row r="7" spans="1:14" ht="10.5" customHeight="1">
      <c r="B7" s="27"/>
      <c r="C7" s="27"/>
      <c r="D7" s="27"/>
      <c r="E7" s="27"/>
      <c r="F7" s="27"/>
      <c r="G7" s="27"/>
      <c r="H7" s="27"/>
      <c r="I7" s="27"/>
    </row>
    <row r="8" spans="1:14" ht="21" customHeight="1">
      <c r="B8" s="140" t="s">
        <v>103</v>
      </c>
      <c r="C8" s="140"/>
      <c r="D8" s="140"/>
      <c r="E8" s="140"/>
      <c r="F8" s="140"/>
      <c r="G8" s="140"/>
      <c r="H8" s="140"/>
      <c r="I8" s="140"/>
    </row>
    <row r="9" spans="1:14" ht="15" customHeight="1">
      <c r="A9" s="145" t="s">
        <v>0</v>
      </c>
      <c r="B9" s="145" t="s">
        <v>20</v>
      </c>
      <c r="C9" s="145" t="s">
        <v>107</v>
      </c>
      <c r="D9" s="144" t="s">
        <v>106</v>
      </c>
      <c r="E9" s="144"/>
      <c r="F9" s="145" t="s">
        <v>108</v>
      </c>
      <c r="G9" s="144" t="s">
        <v>51</v>
      </c>
      <c r="H9" s="144"/>
      <c r="I9" s="144"/>
    </row>
    <row r="10" spans="1:14" ht="31.5" customHeight="1">
      <c r="A10" s="145"/>
      <c r="B10" s="145"/>
      <c r="C10" s="145"/>
      <c r="D10" s="28" t="s">
        <v>14</v>
      </c>
      <c r="E10" s="28" t="s">
        <v>52</v>
      </c>
      <c r="F10" s="145"/>
      <c r="G10" s="28" t="s">
        <v>53</v>
      </c>
      <c r="H10" s="28" t="s">
        <v>54</v>
      </c>
      <c r="I10" s="28" t="s">
        <v>122</v>
      </c>
    </row>
    <row r="11" spans="1:14" ht="15" customHeight="1">
      <c r="A11" s="34" t="s">
        <v>1</v>
      </c>
      <c r="B11" s="28" t="s">
        <v>2</v>
      </c>
      <c r="C11" s="28">
        <v>1</v>
      </c>
      <c r="D11" s="28">
        <v>2</v>
      </c>
      <c r="E11" s="28">
        <v>3</v>
      </c>
      <c r="F11" s="28">
        <v>4</v>
      </c>
      <c r="G11" s="28">
        <v>5</v>
      </c>
      <c r="H11" s="28">
        <v>6</v>
      </c>
      <c r="I11" s="28">
        <v>7</v>
      </c>
    </row>
    <row r="12" spans="1:14" ht="20.25" customHeight="1">
      <c r="A12" s="104" t="s">
        <v>1</v>
      </c>
      <c r="B12" s="105" t="s">
        <v>21</v>
      </c>
      <c r="C12" s="105"/>
      <c r="D12" s="106"/>
      <c r="E12" s="106"/>
      <c r="F12" s="107"/>
      <c r="G12" s="108"/>
      <c r="H12" s="108"/>
      <c r="I12" s="109"/>
    </row>
    <row r="13" spans="1:14" s="29" customFormat="1" ht="20.25" customHeight="1">
      <c r="A13" s="48"/>
      <c r="B13" s="49" t="s">
        <v>22</v>
      </c>
      <c r="C13" s="71">
        <f>C15+C39+C42+C43+C44+C47</f>
        <v>924590330.18499994</v>
      </c>
      <c r="D13" s="71">
        <f>D15+D39+D42+D43+D44</f>
        <v>565595000</v>
      </c>
      <c r="E13" s="71">
        <f>E15+E39+E42+E43+E44</f>
        <v>568595000</v>
      </c>
      <c r="F13" s="71">
        <f>F15+F39+F42+F43+F44</f>
        <v>860497328.85000002</v>
      </c>
      <c r="G13" s="94">
        <f t="shared" ref="G13:G24" si="0">F13/D13*100</f>
        <v>152.14019375171279</v>
      </c>
      <c r="H13" s="94">
        <f t="shared" ref="H13:H32" si="1">F13/E13*100</f>
        <v>151.33747726413353</v>
      </c>
      <c r="I13" s="94">
        <f t="shared" ref="I13:I16" si="2">F13/C13*100</f>
        <v>93.067956775821386</v>
      </c>
      <c r="J13" s="4"/>
      <c r="K13" s="4"/>
      <c r="L13" s="4"/>
      <c r="M13" s="4"/>
      <c r="N13" s="4"/>
    </row>
    <row r="14" spans="1:14" s="29" customFormat="1" ht="20.25" customHeight="1">
      <c r="A14" s="48"/>
      <c r="B14" s="110" t="s">
        <v>23</v>
      </c>
      <c r="C14" s="91">
        <f>C16+C39+C42+C43+C44</f>
        <v>894550599.69299996</v>
      </c>
      <c r="D14" s="101">
        <f>D16+D39+D44</f>
        <v>556495000</v>
      </c>
      <c r="E14" s="101">
        <f>E16+E39+E44</f>
        <v>558995000</v>
      </c>
      <c r="F14" s="101">
        <f>F16+F39+F44</f>
        <v>684831000</v>
      </c>
      <c r="G14" s="92">
        <f t="shared" si="0"/>
        <v>123.06148303219256</v>
      </c>
      <c r="H14" s="92">
        <f t="shared" si="1"/>
        <v>122.51111369511356</v>
      </c>
      <c r="I14" s="92">
        <f t="shared" si="2"/>
        <v>76.555870650025454</v>
      </c>
      <c r="J14" s="4"/>
      <c r="K14" s="4"/>
      <c r="L14" s="4"/>
      <c r="M14" s="4"/>
      <c r="N14" s="4"/>
    </row>
    <row r="15" spans="1:14" s="30" customFormat="1" ht="20.25" customHeight="1">
      <c r="A15" s="49" t="s">
        <v>3</v>
      </c>
      <c r="B15" s="111" t="s">
        <v>24</v>
      </c>
      <c r="C15" s="71">
        <f>SUBTOTAL(9,C17:C38)-C36</f>
        <v>207449815.60500002</v>
      </c>
      <c r="D15" s="71">
        <f>SUBTOTAL(9,D17:D38)-D36</f>
        <v>102500000</v>
      </c>
      <c r="E15" s="71">
        <f>SUBTOTAL(9,E17:E38)-E36</f>
        <v>105500000</v>
      </c>
      <c r="F15" s="71">
        <f>SUBTOTAL(9,F17:F38)-F36</f>
        <v>121600000</v>
      </c>
      <c r="G15" s="93">
        <f t="shared" si="0"/>
        <v>118.63414634146341</v>
      </c>
      <c r="H15" s="94">
        <f t="shared" si="1"/>
        <v>115.260663507109</v>
      </c>
      <c r="I15" s="94">
        <f t="shared" si="2"/>
        <v>58.616586206822909</v>
      </c>
      <c r="J15" s="36"/>
      <c r="K15" s="36"/>
      <c r="L15" s="36"/>
      <c r="M15" s="36"/>
      <c r="N15" s="36"/>
    </row>
    <row r="16" spans="1:14" s="30" customFormat="1" ht="20.25" customHeight="1">
      <c r="A16" s="49"/>
      <c r="B16" s="110" t="s">
        <v>23</v>
      </c>
      <c r="C16" s="91">
        <f>31067465.567+146742704.934+893168.971</f>
        <v>178703339.47199997</v>
      </c>
      <c r="D16" s="101">
        <v>93400000</v>
      </c>
      <c r="E16" s="101">
        <f>E17+E22+E23+E27+E28+E29+E32+E33+E34+E35+E37+E38-E36</f>
        <v>95900000</v>
      </c>
      <c r="F16" s="101">
        <v>108517000</v>
      </c>
      <c r="G16" s="121">
        <f t="shared" si="0"/>
        <v>116.18522483940043</v>
      </c>
      <c r="H16" s="92">
        <f t="shared" si="1"/>
        <v>113.15641293013556</v>
      </c>
      <c r="I16" s="92">
        <f t="shared" si="2"/>
        <v>60.724662628368463</v>
      </c>
      <c r="J16" s="36"/>
      <c r="K16" s="36"/>
      <c r="L16" s="36"/>
      <c r="M16" s="36"/>
      <c r="N16" s="36"/>
    </row>
    <row r="17" spans="1:14" s="31" customFormat="1" ht="20.25" customHeight="1">
      <c r="A17" s="48">
        <v>1</v>
      </c>
      <c r="B17" s="51" t="s">
        <v>25</v>
      </c>
      <c r="C17" s="69">
        <f>SUBTOTAL(9,C18:C21)</f>
        <v>25071224.019000001</v>
      </c>
      <c r="D17" s="69">
        <v>26000000</v>
      </c>
      <c r="E17" s="69">
        <f>SUBTOTAL(9,E18:E21)</f>
        <v>26000000</v>
      </c>
      <c r="F17" s="69">
        <f>SUBTOTAL(9,F18:F21)</f>
        <v>26090000</v>
      </c>
      <c r="G17" s="95">
        <f t="shared" si="0"/>
        <v>100.34615384615384</v>
      </c>
      <c r="H17" s="95">
        <f t="shared" si="1"/>
        <v>100.34615384615384</v>
      </c>
      <c r="I17" s="95">
        <f>F17/C17*100</f>
        <v>104.06352709475983</v>
      </c>
      <c r="J17" s="37"/>
      <c r="K17" s="37"/>
      <c r="L17" s="37"/>
      <c r="M17" s="37"/>
      <c r="N17" s="37"/>
    </row>
    <row r="18" spans="1:14" s="31" customFormat="1" ht="20.25" hidden="1" customHeight="1">
      <c r="A18" s="48"/>
      <c r="B18" s="51" t="s">
        <v>80</v>
      </c>
      <c r="C18" s="70">
        <f>46574.951+12613833.136</f>
        <v>12660408.086999999</v>
      </c>
      <c r="D18" s="69"/>
      <c r="E18" s="69">
        <v>14785000</v>
      </c>
      <c r="F18" s="69">
        <v>14611000</v>
      </c>
      <c r="G18" s="95"/>
      <c r="H18" s="95">
        <f t="shared" si="1"/>
        <v>98.823131552248896</v>
      </c>
      <c r="I18" s="95">
        <f t="shared" ref="I18:I72" si="3">F18/C18*100</f>
        <v>115.40702242452132</v>
      </c>
      <c r="J18" s="37"/>
      <c r="K18" s="37"/>
      <c r="L18" s="37"/>
      <c r="M18" s="37"/>
      <c r="N18" s="37"/>
    </row>
    <row r="19" spans="1:14" s="31" customFormat="1" ht="20.25" hidden="1" customHeight="1">
      <c r="A19" s="48"/>
      <c r="B19" s="51" t="s">
        <v>81</v>
      </c>
      <c r="C19" s="70">
        <f>37636.806+800448.53</f>
        <v>838085.33600000001</v>
      </c>
      <c r="D19" s="69"/>
      <c r="E19" s="69">
        <v>500000</v>
      </c>
      <c r="F19" s="69">
        <v>1765000</v>
      </c>
      <c r="G19" s="95"/>
      <c r="H19" s="95">
        <f t="shared" si="1"/>
        <v>353</v>
      </c>
      <c r="I19" s="95">
        <f t="shared" si="3"/>
        <v>210.59907913721091</v>
      </c>
      <c r="J19" s="37"/>
      <c r="K19" s="37"/>
      <c r="L19" s="37"/>
      <c r="M19" s="37"/>
      <c r="N19" s="37"/>
    </row>
    <row r="20" spans="1:14" s="31" customFormat="1" ht="20.25" hidden="1" customHeight="1">
      <c r="A20" s="48"/>
      <c r="B20" s="51" t="s">
        <v>82</v>
      </c>
      <c r="C20" s="70">
        <v>11569732.098999999</v>
      </c>
      <c r="D20" s="69"/>
      <c r="E20" s="69">
        <v>10215000</v>
      </c>
      <c r="F20" s="69">
        <v>9700000</v>
      </c>
      <c r="G20" s="95"/>
      <c r="H20" s="95">
        <f t="shared" si="1"/>
        <v>94.958394517865884</v>
      </c>
      <c r="I20" s="95">
        <f t="shared" si="3"/>
        <v>83.83945208928732</v>
      </c>
      <c r="J20" s="37"/>
      <c r="K20" s="37"/>
      <c r="L20" s="37"/>
      <c r="M20" s="37"/>
      <c r="N20" s="37"/>
    </row>
    <row r="21" spans="1:14" s="31" customFormat="1" ht="20.25" hidden="1" customHeight="1">
      <c r="A21" s="48"/>
      <c r="B21" s="51" t="s">
        <v>17</v>
      </c>
      <c r="C21" s="70">
        <v>2998.4969999999998</v>
      </c>
      <c r="D21" s="69"/>
      <c r="E21" s="69">
        <v>500000</v>
      </c>
      <c r="F21" s="69">
        <v>14000</v>
      </c>
      <c r="G21" s="95"/>
      <c r="H21" s="95">
        <f t="shared" si="1"/>
        <v>2.8000000000000003</v>
      </c>
      <c r="I21" s="95">
        <f t="shared" si="3"/>
        <v>466.90058385918019</v>
      </c>
      <c r="J21" s="37"/>
      <c r="K21" s="37"/>
      <c r="L21" s="37"/>
      <c r="M21" s="37"/>
      <c r="N21" s="37"/>
    </row>
    <row r="22" spans="1:14" s="31" customFormat="1" ht="20.25" customHeight="1">
      <c r="A22" s="48">
        <v>2</v>
      </c>
      <c r="B22" s="51" t="s">
        <v>12</v>
      </c>
      <c r="C22" s="70">
        <v>16526229.036</v>
      </c>
      <c r="D22" s="69">
        <v>16000000</v>
      </c>
      <c r="E22" s="69">
        <v>16000000</v>
      </c>
      <c r="F22" s="69">
        <v>11400000</v>
      </c>
      <c r="G22" s="95">
        <f t="shared" si="0"/>
        <v>71.25</v>
      </c>
      <c r="H22" s="95">
        <f t="shared" si="1"/>
        <v>71.25</v>
      </c>
      <c r="I22" s="95">
        <f t="shared" si="3"/>
        <v>68.9812538309057</v>
      </c>
      <c r="J22" s="37"/>
      <c r="K22" s="37"/>
      <c r="L22" s="37"/>
      <c r="M22" s="37"/>
      <c r="N22" s="37"/>
    </row>
    <row r="23" spans="1:14" s="31" customFormat="1" ht="20.25" customHeight="1">
      <c r="A23" s="48">
        <v>3</v>
      </c>
      <c r="B23" s="51" t="s">
        <v>26</v>
      </c>
      <c r="C23" s="70">
        <v>11836.887000000001</v>
      </c>
      <c r="D23" s="69"/>
      <c r="E23" s="69"/>
      <c r="F23" s="69">
        <v>10000</v>
      </c>
      <c r="G23" s="95"/>
      <c r="H23" s="95"/>
      <c r="I23" s="95">
        <f t="shared" si="3"/>
        <v>84.481671574629374</v>
      </c>
      <c r="J23" s="37"/>
      <c r="K23" s="37"/>
      <c r="L23" s="37"/>
      <c r="M23" s="37"/>
      <c r="N23" s="37"/>
    </row>
    <row r="24" spans="1:14" s="31" customFormat="1" ht="20.25" customHeight="1">
      <c r="A24" s="48">
        <v>4</v>
      </c>
      <c r="B24" s="51" t="s">
        <v>27</v>
      </c>
      <c r="C24" s="69">
        <f>SUBTOTAL(9,C25:C28)</f>
        <v>1348615.3630000001</v>
      </c>
      <c r="D24" s="69">
        <v>300000</v>
      </c>
      <c r="E24" s="69">
        <f>SUBTOTAL(9,E25:E28)</f>
        <v>300000</v>
      </c>
      <c r="F24" s="69">
        <f>SUBTOTAL(9,F25:F28)</f>
        <v>250000</v>
      </c>
      <c r="G24" s="95">
        <f t="shared" si="0"/>
        <v>83.333333333333343</v>
      </c>
      <c r="H24" s="95">
        <f t="shared" si="1"/>
        <v>83.333333333333343</v>
      </c>
      <c r="I24" s="95">
        <f t="shared" si="3"/>
        <v>18.537531668323428</v>
      </c>
      <c r="J24" s="37"/>
      <c r="K24" s="37"/>
      <c r="L24" s="37"/>
      <c r="M24" s="37"/>
      <c r="N24" s="37"/>
    </row>
    <row r="25" spans="1:14" s="31" customFormat="1" ht="20.25" hidden="1" customHeight="1">
      <c r="A25" s="48"/>
      <c r="B25" s="51" t="s">
        <v>83</v>
      </c>
      <c r="C25" s="70">
        <v>674307.65300000005</v>
      </c>
      <c r="D25" s="69"/>
      <c r="E25" s="69">
        <v>150000</v>
      </c>
      <c r="F25" s="69">
        <v>125000</v>
      </c>
      <c r="G25" s="95"/>
      <c r="H25" s="95">
        <f t="shared" si="1"/>
        <v>83.333333333333343</v>
      </c>
      <c r="I25" s="95">
        <f t="shared" si="3"/>
        <v>18.537532451822848</v>
      </c>
      <c r="J25" s="37"/>
      <c r="K25" s="37"/>
      <c r="L25" s="37"/>
      <c r="M25" s="37"/>
      <c r="N25" s="37"/>
    </row>
    <row r="26" spans="1:14" s="31" customFormat="1" ht="20.25" hidden="1" customHeight="1">
      <c r="A26" s="48"/>
      <c r="B26" s="51" t="s">
        <v>84</v>
      </c>
      <c r="C26" s="70"/>
      <c r="D26" s="69"/>
      <c r="E26" s="69"/>
      <c r="F26" s="69"/>
      <c r="G26" s="95"/>
      <c r="H26" s="95"/>
      <c r="I26" s="95"/>
      <c r="J26" s="37"/>
      <c r="K26" s="37"/>
      <c r="L26" s="37"/>
      <c r="M26" s="37"/>
      <c r="N26" s="37"/>
    </row>
    <row r="27" spans="1:14" s="30" customFormat="1" ht="20.25" hidden="1" customHeight="1">
      <c r="A27" s="48"/>
      <c r="B27" s="51" t="s">
        <v>85</v>
      </c>
      <c r="C27" s="70">
        <v>569831.28200000001</v>
      </c>
      <c r="D27" s="69"/>
      <c r="E27" s="69">
        <v>120000</v>
      </c>
      <c r="F27" s="69">
        <v>100000</v>
      </c>
      <c r="G27" s="95"/>
      <c r="H27" s="95">
        <f t="shared" si="1"/>
        <v>83.333333333333343</v>
      </c>
      <c r="I27" s="95">
        <f t="shared" si="3"/>
        <v>17.549054107563016</v>
      </c>
      <c r="J27" s="36"/>
      <c r="K27" s="36"/>
      <c r="L27" s="36"/>
      <c r="M27" s="36"/>
      <c r="N27" s="36"/>
    </row>
    <row r="28" spans="1:14" s="31" customFormat="1" ht="20.25" hidden="1" customHeight="1">
      <c r="A28" s="48"/>
      <c r="B28" s="51" t="s">
        <v>86</v>
      </c>
      <c r="C28" s="70">
        <v>104476.428</v>
      </c>
      <c r="D28" s="69"/>
      <c r="E28" s="69">
        <v>30000</v>
      </c>
      <c r="F28" s="69">
        <v>25000</v>
      </c>
      <c r="G28" s="95"/>
      <c r="H28" s="98">
        <f>F28/E28*100</f>
        <v>83.333333333333343</v>
      </c>
      <c r="I28" s="95">
        <f t="shared" si="3"/>
        <v>23.928842590215659</v>
      </c>
      <c r="J28" s="37"/>
      <c r="K28" s="37"/>
      <c r="L28" s="37"/>
      <c r="M28" s="37"/>
      <c r="N28" s="37"/>
    </row>
    <row r="29" spans="1:14" s="30" customFormat="1" ht="20.25" customHeight="1">
      <c r="A29" s="48">
        <v>5</v>
      </c>
      <c r="B29" s="51" t="s">
        <v>11</v>
      </c>
      <c r="C29" s="70">
        <v>4002328.1460000002</v>
      </c>
      <c r="D29" s="69">
        <v>4700000</v>
      </c>
      <c r="E29" s="69">
        <v>4700000</v>
      </c>
      <c r="F29" s="69">
        <v>3500000</v>
      </c>
      <c r="G29" s="95">
        <f t="shared" ref="G29:G30" si="4">F29/D29*100</f>
        <v>74.468085106382972</v>
      </c>
      <c r="H29" s="95">
        <f t="shared" ref="H29:H30" si="5">F29/E29*100</f>
        <v>74.468085106382972</v>
      </c>
      <c r="I29" s="95">
        <f t="shared" si="3"/>
        <v>87.449101431074908</v>
      </c>
      <c r="J29" s="36"/>
      <c r="K29" s="36"/>
      <c r="L29" s="36"/>
      <c r="M29" s="36"/>
      <c r="N29" s="36"/>
    </row>
    <row r="30" spans="1:14" s="30" customFormat="1" ht="20.25" customHeight="1">
      <c r="A30" s="48">
        <v>6</v>
      </c>
      <c r="B30" s="51" t="s">
        <v>28</v>
      </c>
      <c r="C30" s="69">
        <f>SUBTOTAL(9,C31:C33)</f>
        <v>140354105.91800001</v>
      </c>
      <c r="D30" s="69">
        <v>40000000</v>
      </c>
      <c r="E30" s="69">
        <f>SUBTOTAL(9,E31:E33)</f>
        <v>42600000</v>
      </c>
      <c r="F30" s="69">
        <f>SUBTOTAL(9,F31:F33)</f>
        <v>64250000</v>
      </c>
      <c r="G30" s="95">
        <f t="shared" si="4"/>
        <v>160.625</v>
      </c>
      <c r="H30" s="95">
        <f t="shared" si="5"/>
        <v>150.82159624413146</v>
      </c>
      <c r="I30" s="95">
        <f t="shared" si="3"/>
        <v>45.77707191376161</v>
      </c>
      <c r="J30" s="36"/>
      <c r="K30" s="36"/>
      <c r="L30" s="36"/>
      <c r="M30" s="36"/>
      <c r="N30" s="36"/>
    </row>
    <row r="31" spans="1:14" s="30" customFormat="1" ht="20.25" hidden="1" customHeight="1">
      <c r="A31" s="48"/>
      <c r="B31" s="51" t="s">
        <v>83</v>
      </c>
      <c r="C31" s="70">
        <v>21202971.011</v>
      </c>
      <c r="D31" s="69"/>
      <c r="E31" s="69">
        <v>8650000</v>
      </c>
      <c r="F31" s="69">
        <v>10758000</v>
      </c>
      <c r="G31" s="95"/>
      <c r="H31" s="98">
        <f t="shared" si="1"/>
        <v>124.3699421965318</v>
      </c>
      <c r="I31" s="95">
        <f t="shared" si="3"/>
        <v>50.738172468465862</v>
      </c>
      <c r="J31" s="36"/>
      <c r="K31" s="36"/>
      <c r="L31" s="36"/>
      <c r="M31" s="36"/>
      <c r="N31" s="36"/>
    </row>
    <row r="32" spans="1:14" s="32" customFormat="1" ht="20.25" hidden="1" customHeight="1">
      <c r="A32" s="48"/>
      <c r="B32" s="51" t="s">
        <v>85</v>
      </c>
      <c r="C32" s="70">
        <v>88920657.863000005</v>
      </c>
      <c r="D32" s="69"/>
      <c r="E32" s="69">
        <v>16430000</v>
      </c>
      <c r="F32" s="69">
        <v>32614000</v>
      </c>
      <c r="G32" s="96"/>
      <c r="H32" s="96">
        <f t="shared" si="1"/>
        <v>198.50273889227023</v>
      </c>
      <c r="I32" s="95">
        <f t="shared" si="3"/>
        <v>36.677641375807596</v>
      </c>
      <c r="J32" s="38"/>
      <c r="K32" s="38"/>
      <c r="L32" s="38"/>
      <c r="M32" s="38"/>
      <c r="N32" s="38"/>
    </row>
    <row r="33" spans="1:14" s="30" customFormat="1" ht="20.25" hidden="1" customHeight="1">
      <c r="A33" s="48"/>
      <c r="B33" s="51" t="s">
        <v>86</v>
      </c>
      <c r="C33" s="70">
        <v>30230477.044</v>
      </c>
      <c r="D33" s="69"/>
      <c r="E33" s="69">
        <v>17520000</v>
      </c>
      <c r="F33" s="69">
        <v>20878000</v>
      </c>
      <c r="G33" s="96"/>
      <c r="H33" s="98"/>
      <c r="I33" s="95">
        <f t="shared" si="3"/>
        <v>69.062754020098296</v>
      </c>
      <c r="J33" s="36"/>
      <c r="K33" s="36"/>
      <c r="L33" s="36"/>
      <c r="M33" s="36"/>
      <c r="N33" s="36"/>
    </row>
    <row r="34" spans="1:14" s="30" customFormat="1" ht="20.25" customHeight="1">
      <c r="A34" s="48">
        <v>7</v>
      </c>
      <c r="B34" s="51" t="s">
        <v>29</v>
      </c>
      <c r="C34" s="70">
        <v>9051020.6170000006</v>
      </c>
      <c r="D34" s="69">
        <v>6300000</v>
      </c>
      <c r="E34" s="69">
        <v>6300000</v>
      </c>
      <c r="F34" s="69">
        <v>5800000</v>
      </c>
      <c r="G34" s="95">
        <f t="shared" ref="G34:G41" si="6">F34/D34*100</f>
        <v>92.063492063492063</v>
      </c>
      <c r="H34" s="95">
        <f t="shared" ref="H34:H41" si="7">F34/E34*100</f>
        <v>92.063492063492063</v>
      </c>
      <c r="I34" s="95">
        <f t="shared" si="3"/>
        <v>64.081171012981684</v>
      </c>
      <c r="J34" s="36"/>
      <c r="K34" s="36"/>
      <c r="L34" s="36"/>
      <c r="M34" s="36"/>
      <c r="N34" s="36"/>
    </row>
    <row r="35" spans="1:14" s="30" customFormat="1" ht="20.25" customHeight="1">
      <c r="A35" s="48">
        <v>8</v>
      </c>
      <c r="B35" s="51" t="s">
        <v>13</v>
      </c>
      <c r="C35" s="70">
        <v>6483787.0199999996</v>
      </c>
      <c r="D35" s="69">
        <v>5000000</v>
      </c>
      <c r="E35" s="69">
        <v>5000000</v>
      </c>
      <c r="F35" s="69">
        <v>5400000</v>
      </c>
      <c r="G35" s="95">
        <f t="shared" si="6"/>
        <v>108</v>
      </c>
      <c r="H35" s="95">
        <f t="shared" si="7"/>
        <v>108</v>
      </c>
      <c r="I35" s="95">
        <f t="shared" si="3"/>
        <v>83.284660389723911</v>
      </c>
      <c r="J35" s="36"/>
      <c r="K35" s="36"/>
      <c r="L35" s="36"/>
      <c r="M35" s="36"/>
      <c r="N35" s="36"/>
    </row>
    <row r="36" spans="1:14" s="30" customFormat="1" ht="20.25" customHeight="1">
      <c r="A36" s="52"/>
      <c r="B36" s="53" t="s">
        <v>87</v>
      </c>
      <c r="C36" s="73">
        <v>3326283.0929999999</v>
      </c>
      <c r="D36" s="72">
        <v>800000</v>
      </c>
      <c r="E36" s="72">
        <v>800000</v>
      </c>
      <c r="F36" s="72">
        <v>2200000</v>
      </c>
      <c r="G36" s="95">
        <f t="shared" si="6"/>
        <v>275</v>
      </c>
      <c r="H36" s="95">
        <f t="shared" si="7"/>
        <v>275</v>
      </c>
      <c r="I36" s="95">
        <f t="shared" si="3"/>
        <v>66.139890637384184</v>
      </c>
      <c r="J36" s="36"/>
      <c r="K36" s="36"/>
      <c r="L36" s="36"/>
      <c r="M36" s="36"/>
      <c r="N36" s="36"/>
    </row>
    <row r="37" spans="1:14" s="30" customFormat="1" ht="20.25" customHeight="1">
      <c r="A37" s="48">
        <v>9</v>
      </c>
      <c r="B37" s="51" t="s">
        <v>30</v>
      </c>
      <c r="C37" s="70">
        <v>234729.24</v>
      </c>
      <c r="D37" s="69">
        <v>200000</v>
      </c>
      <c r="E37" s="69">
        <v>200000</v>
      </c>
      <c r="F37" s="69">
        <v>200000</v>
      </c>
      <c r="G37" s="95">
        <f t="shared" si="6"/>
        <v>100</v>
      </c>
      <c r="H37" s="95">
        <f t="shared" si="7"/>
        <v>100</v>
      </c>
      <c r="I37" s="95">
        <f t="shared" si="3"/>
        <v>85.204553126828174</v>
      </c>
      <c r="J37" s="36"/>
      <c r="K37" s="36"/>
      <c r="L37" s="36"/>
      <c r="M37" s="36"/>
      <c r="N37" s="36"/>
    </row>
    <row r="38" spans="1:14" s="30" customFormat="1" ht="20.25" customHeight="1">
      <c r="A38" s="48">
        <v>10</v>
      </c>
      <c r="B38" s="55" t="s">
        <v>31</v>
      </c>
      <c r="C38" s="70">
        <v>4365939.3590000002</v>
      </c>
      <c r="D38" s="69">
        <v>4000000</v>
      </c>
      <c r="E38" s="69">
        <v>4400000</v>
      </c>
      <c r="F38" s="69">
        <v>4700000</v>
      </c>
      <c r="G38" s="95">
        <f t="shared" si="6"/>
        <v>117.5</v>
      </c>
      <c r="H38" s="95">
        <f t="shared" si="7"/>
        <v>106.81818181818181</v>
      </c>
      <c r="I38" s="95">
        <f t="shared" si="3"/>
        <v>107.65151811628724</v>
      </c>
      <c r="J38" s="36"/>
      <c r="K38" s="36"/>
      <c r="L38" s="36"/>
      <c r="M38" s="36"/>
      <c r="N38" s="36"/>
    </row>
    <row r="39" spans="1:14" s="30" customFormat="1" ht="28.5" customHeight="1">
      <c r="A39" s="49" t="s">
        <v>4</v>
      </c>
      <c r="B39" s="112" t="s">
        <v>88</v>
      </c>
      <c r="C39" s="71">
        <v>0</v>
      </c>
      <c r="D39" s="68">
        <f>D40+D41</f>
        <v>5248000</v>
      </c>
      <c r="E39" s="68">
        <f>E40+E41</f>
        <v>5248000</v>
      </c>
      <c r="F39" s="68">
        <f>F40+F41</f>
        <v>341000</v>
      </c>
      <c r="G39" s="93">
        <f t="shared" si="6"/>
        <v>6.4977134146341458</v>
      </c>
      <c r="H39" s="93">
        <f t="shared" si="7"/>
        <v>6.4977134146341458</v>
      </c>
      <c r="I39" s="95"/>
      <c r="J39" s="36"/>
      <c r="K39" s="36"/>
      <c r="L39" s="36"/>
      <c r="M39" s="36"/>
      <c r="N39" s="36"/>
    </row>
    <row r="40" spans="1:14" s="30" customFormat="1" ht="20.25" customHeight="1">
      <c r="A40" s="48">
        <v>1</v>
      </c>
      <c r="B40" s="55" t="s">
        <v>89</v>
      </c>
      <c r="C40" s="70"/>
      <c r="D40" s="69">
        <v>571000</v>
      </c>
      <c r="E40" s="69">
        <v>571000</v>
      </c>
      <c r="F40" s="69"/>
      <c r="G40" s="95">
        <f t="shared" si="6"/>
        <v>0</v>
      </c>
      <c r="H40" s="95">
        <f t="shared" si="7"/>
        <v>0</v>
      </c>
      <c r="I40" s="95"/>
      <c r="J40" s="36"/>
      <c r="K40" s="36"/>
      <c r="L40" s="36"/>
      <c r="M40" s="36"/>
      <c r="N40" s="36"/>
    </row>
    <row r="41" spans="1:14" s="30" customFormat="1" ht="20.25" customHeight="1">
      <c r="A41" s="48">
        <v>2</v>
      </c>
      <c r="B41" s="55" t="s">
        <v>19</v>
      </c>
      <c r="C41" s="70"/>
      <c r="D41" s="69">
        <v>4677000</v>
      </c>
      <c r="E41" s="69">
        <v>4677000</v>
      </c>
      <c r="F41" s="69">
        <v>341000</v>
      </c>
      <c r="G41" s="95">
        <f t="shared" si="6"/>
        <v>7.2909985033140901</v>
      </c>
      <c r="H41" s="95">
        <f t="shared" si="7"/>
        <v>7.2909985033140901</v>
      </c>
      <c r="I41" s="95"/>
      <c r="J41" s="36"/>
      <c r="K41" s="36"/>
      <c r="L41" s="36"/>
      <c r="M41" s="36"/>
      <c r="N41" s="36"/>
    </row>
    <row r="42" spans="1:14" s="30" customFormat="1" ht="20.25" customHeight="1">
      <c r="A42" s="49" t="s">
        <v>5</v>
      </c>
      <c r="B42" s="50" t="s">
        <v>32</v>
      </c>
      <c r="C42" s="113">
        <v>82313050.494000003</v>
      </c>
      <c r="D42" s="68"/>
      <c r="E42" s="68"/>
      <c r="F42" s="68">
        <v>156380383.40099999</v>
      </c>
      <c r="G42" s="99"/>
      <c r="H42" s="94"/>
      <c r="I42" s="93">
        <f t="shared" si="3"/>
        <v>189.98249058015281</v>
      </c>
      <c r="J42" s="36"/>
      <c r="K42" s="36"/>
      <c r="L42" s="36"/>
      <c r="M42" s="36"/>
      <c r="N42" s="36"/>
    </row>
    <row r="43" spans="1:14" s="30" customFormat="1" ht="20.25" customHeight="1">
      <c r="A43" s="49" t="s">
        <v>6</v>
      </c>
      <c r="B43" s="50" t="s">
        <v>33</v>
      </c>
      <c r="C43" s="113">
        <v>13237945.327</v>
      </c>
      <c r="D43" s="68"/>
      <c r="E43" s="68"/>
      <c r="F43" s="68">
        <v>6202945.449</v>
      </c>
      <c r="G43" s="99"/>
      <c r="H43" s="94"/>
      <c r="I43" s="93">
        <f t="shared" si="3"/>
        <v>46.857312791196726</v>
      </c>
      <c r="J43" s="36"/>
      <c r="K43" s="36"/>
      <c r="L43" s="36"/>
      <c r="M43" s="36"/>
      <c r="N43" s="36"/>
    </row>
    <row r="44" spans="1:14" s="30" customFormat="1" ht="20.25" customHeight="1">
      <c r="A44" s="49" t="s">
        <v>7</v>
      </c>
      <c r="B44" s="50" t="s">
        <v>34</v>
      </c>
      <c r="C44" s="71">
        <f>SUM(C45:C46)</f>
        <v>620296264.39999998</v>
      </c>
      <c r="D44" s="68">
        <f>SUM(D45:D46)</f>
        <v>457847000</v>
      </c>
      <c r="E44" s="68">
        <f>SUM(E45:E46)</f>
        <v>457847000</v>
      </c>
      <c r="F44" s="68">
        <f>SUM(F45:F46)</f>
        <v>575973000</v>
      </c>
      <c r="G44" s="93">
        <f>F44/D44*100</f>
        <v>125.80032194160931</v>
      </c>
      <c r="H44" s="93">
        <f t="shared" ref="H44:H46" si="8">F44/E44*100</f>
        <v>125.80032194160931</v>
      </c>
      <c r="I44" s="93">
        <f t="shared" si="3"/>
        <v>92.85450083390829</v>
      </c>
      <c r="J44" s="36"/>
      <c r="K44" s="36"/>
      <c r="L44" s="36"/>
      <c r="M44" s="36"/>
      <c r="N44" s="36"/>
    </row>
    <row r="45" spans="1:14" s="30" customFormat="1" ht="20.25" customHeight="1">
      <c r="A45" s="48">
        <v>1</v>
      </c>
      <c r="B45" s="51" t="s">
        <v>35</v>
      </c>
      <c r="C45" s="73">
        <v>442249950</v>
      </c>
      <c r="D45" s="73">
        <v>448015000</v>
      </c>
      <c r="E45" s="73">
        <v>448015000</v>
      </c>
      <c r="F45" s="73">
        <v>448015000</v>
      </c>
      <c r="G45" s="95">
        <f t="shared" ref="G45:G46" si="9">F45/D45*100</f>
        <v>100</v>
      </c>
      <c r="H45" s="95">
        <f t="shared" si="8"/>
        <v>100</v>
      </c>
      <c r="I45" s="95">
        <f t="shared" si="3"/>
        <v>101.30357278728918</v>
      </c>
      <c r="J45" s="36"/>
      <c r="K45" s="36"/>
      <c r="L45" s="36"/>
      <c r="M45" s="36"/>
      <c r="N45" s="36"/>
    </row>
    <row r="46" spans="1:14" s="30" customFormat="1" ht="20.25" customHeight="1">
      <c r="A46" s="48">
        <v>2</v>
      </c>
      <c r="B46" s="51" t="s">
        <v>36</v>
      </c>
      <c r="C46" s="73">
        <v>178046314.40000001</v>
      </c>
      <c r="D46" s="100">
        <v>9832000</v>
      </c>
      <c r="E46" s="100">
        <v>9832000</v>
      </c>
      <c r="F46" s="100">
        <v>127958000</v>
      </c>
      <c r="G46" s="95">
        <f t="shared" si="9"/>
        <v>1301.4442636289666</v>
      </c>
      <c r="H46" s="95">
        <f t="shared" si="8"/>
        <v>1301.4442636289666</v>
      </c>
      <c r="I46" s="95">
        <f t="shared" si="3"/>
        <v>71.867817332364837</v>
      </c>
      <c r="J46" s="36"/>
      <c r="K46" s="36"/>
      <c r="L46" s="36"/>
      <c r="M46" s="36"/>
      <c r="N46" s="36"/>
    </row>
    <row r="47" spans="1:14" s="31" customFormat="1" ht="20.25" customHeight="1">
      <c r="A47" s="49" t="s">
        <v>110</v>
      </c>
      <c r="B47" s="50" t="s">
        <v>109</v>
      </c>
      <c r="C47" s="71">
        <v>1293254.3589999999</v>
      </c>
      <c r="D47" s="101"/>
      <c r="E47" s="101"/>
      <c r="F47" s="101"/>
      <c r="G47" s="99"/>
      <c r="H47" s="94"/>
      <c r="I47" s="95">
        <f t="shared" si="3"/>
        <v>0</v>
      </c>
      <c r="J47" s="37"/>
      <c r="K47" s="37"/>
      <c r="L47" s="37"/>
      <c r="M47" s="37"/>
      <c r="N47" s="37"/>
    </row>
    <row r="48" spans="1:14" s="30" customFormat="1" ht="20.25" customHeight="1">
      <c r="A48" s="49" t="s">
        <v>2</v>
      </c>
      <c r="B48" s="114" t="s">
        <v>37</v>
      </c>
      <c r="C48" s="91"/>
      <c r="D48" s="122"/>
      <c r="E48" s="123"/>
      <c r="F48" s="123"/>
      <c r="G48" s="97"/>
      <c r="H48" s="98"/>
      <c r="I48" s="95"/>
      <c r="J48" s="36"/>
      <c r="K48" s="36"/>
      <c r="L48" s="36"/>
      <c r="M48" s="36"/>
      <c r="N48" s="36"/>
    </row>
    <row r="49" spans="1:14" s="30" customFormat="1" ht="20.25" customHeight="1">
      <c r="A49" s="48"/>
      <c r="B49" s="49" t="s">
        <v>38</v>
      </c>
      <c r="C49" s="71">
        <f>C50+C73</f>
        <v>888347654.17700005</v>
      </c>
      <c r="D49" s="68">
        <f>D50</f>
        <v>556495000</v>
      </c>
      <c r="E49" s="68">
        <f>E50+E73</f>
        <v>558995000</v>
      </c>
      <c r="F49" s="68">
        <f>F50+F73</f>
        <v>716533000</v>
      </c>
      <c r="G49" s="93">
        <f t="shared" ref="G49:G52" si="10">F49/D49*100</f>
        <v>128.75820986711472</v>
      </c>
      <c r="H49" s="93">
        <f t="shared" ref="H49:H52" si="11">F49/E49*100</f>
        <v>128.18236299072444</v>
      </c>
      <c r="I49" s="93">
        <f t="shared" si="3"/>
        <v>80.659074927577095</v>
      </c>
      <c r="J49" s="36"/>
      <c r="K49" s="36"/>
      <c r="L49" s="36"/>
      <c r="M49" s="36"/>
      <c r="N49" s="36"/>
    </row>
    <row r="50" spans="1:14" s="30" customFormat="1" ht="20.25" customHeight="1">
      <c r="A50" s="49"/>
      <c r="B50" s="111" t="s">
        <v>39</v>
      </c>
      <c r="C50" s="71">
        <f>C51+C57+C69+C71+C72</f>
        <v>888347654.17700005</v>
      </c>
      <c r="D50" s="68">
        <f>D51+D57+D69+D70</f>
        <v>556495000</v>
      </c>
      <c r="E50" s="68">
        <f>E51+E57+E69+E70</f>
        <v>558995000</v>
      </c>
      <c r="F50" s="68">
        <f>F51+F57+F69+F70</f>
        <v>716533000</v>
      </c>
      <c r="G50" s="93">
        <f t="shared" si="10"/>
        <v>128.75820986711472</v>
      </c>
      <c r="H50" s="93">
        <f t="shared" si="11"/>
        <v>128.18236299072444</v>
      </c>
      <c r="I50" s="93">
        <f t="shared" si="3"/>
        <v>80.659074927577095</v>
      </c>
      <c r="J50" s="36"/>
      <c r="K50" s="36"/>
      <c r="L50" s="36"/>
      <c r="M50" s="36"/>
      <c r="N50" s="36"/>
    </row>
    <row r="51" spans="1:14" s="30" customFormat="1" ht="20.25" customHeight="1">
      <c r="A51" s="49">
        <v>1</v>
      </c>
      <c r="B51" s="50" t="s">
        <v>55</v>
      </c>
      <c r="C51" s="76">
        <f>C52+C54</f>
        <v>217690054.84600002</v>
      </c>
      <c r="D51" s="76">
        <f>D52+D54</f>
        <v>53526000</v>
      </c>
      <c r="E51" s="76">
        <f>E52+E54</f>
        <v>55626000</v>
      </c>
      <c r="F51" s="76">
        <f>F52+F54</f>
        <v>175000000</v>
      </c>
      <c r="G51" s="93">
        <f t="shared" si="10"/>
        <v>326.94391510667714</v>
      </c>
      <c r="H51" s="93">
        <f t="shared" si="11"/>
        <v>314.60108582317622</v>
      </c>
      <c r="I51" s="93">
        <f t="shared" si="3"/>
        <v>80.389524511719131</v>
      </c>
      <c r="J51" s="36"/>
      <c r="K51" s="36"/>
      <c r="L51" s="36"/>
      <c r="M51" s="36"/>
      <c r="N51" s="36"/>
    </row>
    <row r="52" spans="1:14" s="30" customFormat="1" ht="20.25" customHeight="1">
      <c r="A52" s="48" t="s">
        <v>16</v>
      </c>
      <c r="B52" s="51" t="s">
        <v>56</v>
      </c>
      <c r="C52" s="69">
        <v>131587054.846</v>
      </c>
      <c r="D52" s="69">
        <v>21676000</v>
      </c>
      <c r="E52" s="69">
        <v>21676000</v>
      </c>
      <c r="F52" s="69">
        <v>130000000</v>
      </c>
      <c r="G52" s="95">
        <f t="shared" si="10"/>
        <v>599.74164975087649</v>
      </c>
      <c r="H52" s="95">
        <f t="shared" si="11"/>
        <v>599.74164975087649</v>
      </c>
      <c r="I52" s="95">
        <f t="shared" si="3"/>
        <v>98.793912632319817</v>
      </c>
      <c r="J52" s="36"/>
      <c r="K52" s="36"/>
      <c r="L52" s="36"/>
      <c r="M52" s="36"/>
      <c r="N52" s="36"/>
    </row>
    <row r="53" spans="1:14" s="30" customFormat="1" ht="20.25" customHeight="1">
      <c r="A53" s="48"/>
      <c r="B53" s="53" t="s">
        <v>57</v>
      </c>
      <c r="C53" s="73">
        <v>25588866.506999999</v>
      </c>
      <c r="D53" s="100"/>
      <c r="E53" s="100"/>
      <c r="F53" s="100">
        <v>35700000</v>
      </c>
      <c r="G53" s="97"/>
      <c r="H53" s="98"/>
      <c r="I53" s="95">
        <f t="shared" si="3"/>
        <v>139.51379984038775</v>
      </c>
      <c r="J53" s="36"/>
      <c r="K53" s="36"/>
      <c r="L53" s="36"/>
      <c r="M53" s="36"/>
      <c r="N53" s="36"/>
    </row>
    <row r="54" spans="1:14" s="30" customFormat="1" ht="20.25" customHeight="1">
      <c r="A54" s="48" t="s">
        <v>18</v>
      </c>
      <c r="B54" s="51" t="s">
        <v>90</v>
      </c>
      <c r="C54" s="69">
        <f>C55+C56</f>
        <v>86103000</v>
      </c>
      <c r="D54" s="69">
        <f>D55+D56</f>
        <v>31850000</v>
      </c>
      <c r="E54" s="69">
        <f>E55+E56</f>
        <v>33950000</v>
      </c>
      <c r="F54" s="69">
        <f>F55+F56</f>
        <v>45000000</v>
      </c>
      <c r="G54" s="95">
        <f t="shared" ref="G54:G55" si="12">F54/D54*100</f>
        <v>141.28728414442699</v>
      </c>
      <c r="H54" s="95">
        <f t="shared" ref="H54:H55" si="13">F54/E54*100</f>
        <v>132.54786450662738</v>
      </c>
      <c r="I54" s="95">
        <f t="shared" si="3"/>
        <v>52.262987352357058</v>
      </c>
      <c r="J54" s="36"/>
      <c r="K54" s="36"/>
      <c r="L54" s="36"/>
      <c r="M54" s="36"/>
      <c r="N54" s="36"/>
    </row>
    <row r="55" spans="1:14" s="30" customFormat="1" ht="20.25" customHeight="1">
      <c r="A55" s="52" t="s">
        <v>91</v>
      </c>
      <c r="B55" s="53" t="s">
        <v>92</v>
      </c>
      <c r="C55" s="73">
        <v>86103000</v>
      </c>
      <c r="D55" s="100">
        <v>31850000</v>
      </c>
      <c r="E55" s="100">
        <v>33950000</v>
      </c>
      <c r="F55" s="100">
        <v>45000000</v>
      </c>
      <c r="G55" s="96">
        <f t="shared" si="12"/>
        <v>141.28728414442699</v>
      </c>
      <c r="H55" s="96">
        <f t="shared" si="13"/>
        <v>132.54786450662738</v>
      </c>
      <c r="I55" s="96">
        <f t="shared" si="3"/>
        <v>52.262987352357058</v>
      </c>
      <c r="J55" s="36"/>
      <c r="K55" s="36"/>
      <c r="L55" s="36"/>
      <c r="M55" s="36"/>
      <c r="N55" s="36"/>
    </row>
    <row r="56" spans="1:14" s="30" customFormat="1" ht="20.25" customHeight="1">
      <c r="A56" s="52" t="s">
        <v>91</v>
      </c>
      <c r="B56" s="53" t="s">
        <v>93</v>
      </c>
      <c r="C56" s="100"/>
      <c r="D56" s="100">
        <v>0</v>
      </c>
      <c r="E56" s="100">
        <v>0</v>
      </c>
      <c r="F56" s="100">
        <v>0</v>
      </c>
      <c r="G56" s="97"/>
      <c r="H56" s="98"/>
      <c r="I56" s="95"/>
      <c r="J56" s="36"/>
      <c r="K56" s="36"/>
      <c r="L56" s="36"/>
      <c r="M56" s="36"/>
      <c r="N56" s="36"/>
    </row>
    <row r="57" spans="1:14" ht="20.25" customHeight="1">
      <c r="A57" s="49">
        <v>2</v>
      </c>
      <c r="B57" s="50" t="s">
        <v>8</v>
      </c>
      <c r="C57" s="90">
        <f>SUM(C58:C68)</f>
        <v>512980961.57099998</v>
      </c>
      <c r="D57" s="124">
        <v>482204000</v>
      </c>
      <c r="E57" s="124">
        <f>SUM(E58:E68)</f>
        <v>492436000</v>
      </c>
      <c r="F57" s="124">
        <f>SUM(F58:F68)</f>
        <v>530600000</v>
      </c>
      <c r="G57" s="93">
        <f t="shared" ref="G57" si="14">F57/D57*100</f>
        <v>110.03641612263688</v>
      </c>
      <c r="H57" s="93">
        <f t="shared" ref="H57:H58" si="15">F57/E57*100</f>
        <v>107.75004264513561</v>
      </c>
      <c r="I57" s="93">
        <f t="shared" si="3"/>
        <v>103.43463788111002</v>
      </c>
    </row>
    <row r="58" spans="1:14" ht="20.25" customHeight="1">
      <c r="A58" s="48" t="s">
        <v>58</v>
      </c>
      <c r="B58" s="51" t="s">
        <v>59</v>
      </c>
      <c r="C58" s="70">
        <v>17784693.291999999</v>
      </c>
      <c r="D58" s="125"/>
      <c r="E58" s="69">
        <v>9238000</v>
      </c>
      <c r="F58" s="69">
        <v>13500000</v>
      </c>
      <c r="G58" s="95"/>
      <c r="H58" s="95">
        <f t="shared" si="15"/>
        <v>146.1355271703832</v>
      </c>
      <c r="I58" s="95">
        <f t="shared" si="3"/>
        <v>75.907971975387611</v>
      </c>
    </row>
    <row r="59" spans="1:14" ht="20.25" customHeight="1">
      <c r="A59" s="48" t="s">
        <v>60</v>
      </c>
      <c r="B59" s="51" t="s">
        <v>61</v>
      </c>
      <c r="C59" s="70">
        <v>4818770.24</v>
      </c>
      <c r="D59" s="125"/>
      <c r="E59" s="69">
        <v>3679000</v>
      </c>
      <c r="F59" s="69">
        <v>3500000</v>
      </c>
      <c r="G59" s="95"/>
      <c r="H59" s="95">
        <f t="shared" ref="H59:H69" si="16">F59/E59*100</f>
        <v>95.134547431367224</v>
      </c>
      <c r="I59" s="95">
        <f t="shared" si="3"/>
        <v>72.63263915234937</v>
      </c>
    </row>
    <row r="60" spans="1:14" ht="20.25" customHeight="1">
      <c r="A60" s="48" t="s">
        <v>62</v>
      </c>
      <c r="B60" s="51" t="s">
        <v>40</v>
      </c>
      <c r="C60" s="70">
        <v>249811842.55500001</v>
      </c>
      <c r="D60" s="125"/>
      <c r="E60" s="69">
        <v>253855000</v>
      </c>
      <c r="F60" s="69">
        <v>265230000</v>
      </c>
      <c r="G60" s="95"/>
      <c r="H60" s="95">
        <f t="shared" si="16"/>
        <v>104.48090445332964</v>
      </c>
      <c r="I60" s="95">
        <f t="shared" si="3"/>
        <v>106.17190813986548</v>
      </c>
    </row>
    <row r="61" spans="1:14" ht="20.25" customHeight="1">
      <c r="A61" s="48" t="s">
        <v>63</v>
      </c>
      <c r="B61" s="51" t="s">
        <v>64</v>
      </c>
      <c r="C61" s="70">
        <v>18485171.912999999</v>
      </c>
      <c r="D61" s="125"/>
      <c r="E61" s="69">
        <v>20085000</v>
      </c>
      <c r="F61" s="69">
        <v>22000000</v>
      </c>
      <c r="G61" s="95"/>
      <c r="H61" s="95">
        <f t="shared" si="16"/>
        <v>109.5344784665173</v>
      </c>
      <c r="I61" s="95">
        <f t="shared" si="3"/>
        <v>119.0143110572217</v>
      </c>
    </row>
    <row r="62" spans="1:14" ht="20.25" customHeight="1">
      <c r="A62" s="48" t="s">
        <v>65</v>
      </c>
      <c r="B62" s="51" t="s">
        <v>66</v>
      </c>
      <c r="C62" s="70">
        <f>4256381.51+1185159.9</f>
        <v>5441541.4100000001</v>
      </c>
      <c r="D62" s="125"/>
      <c r="E62" s="69">
        <f>4834000+426000</f>
        <v>5260000</v>
      </c>
      <c r="F62" s="69">
        <f>3900000+1760000</f>
        <v>5660000</v>
      </c>
      <c r="G62" s="95"/>
      <c r="H62" s="95">
        <f t="shared" si="16"/>
        <v>107.60456273764258</v>
      </c>
      <c r="I62" s="95">
        <f t="shared" si="3"/>
        <v>104.0146453649794</v>
      </c>
    </row>
    <row r="63" spans="1:14" ht="20.25" customHeight="1">
      <c r="A63" s="48" t="s">
        <v>67</v>
      </c>
      <c r="B63" s="51" t="s">
        <v>68</v>
      </c>
      <c r="C63" s="70">
        <v>1241857.7509999999</v>
      </c>
      <c r="D63" s="125"/>
      <c r="E63" s="125"/>
      <c r="F63" s="125"/>
      <c r="G63" s="95"/>
      <c r="H63" s="95"/>
      <c r="I63" s="95">
        <f t="shared" si="3"/>
        <v>0</v>
      </c>
    </row>
    <row r="64" spans="1:14" ht="20.25" customHeight="1">
      <c r="A64" s="48" t="s">
        <v>69</v>
      </c>
      <c r="B64" s="51" t="s">
        <v>70</v>
      </c>
      <c r="C64" s="70">
        <v>12299288.904999999</v>
      </c>
      <c r="D64" s="125"/>
      <c r="E64" s="69">
        <v>7053000</v>
      </c>
      <c r="F64" s="69">
        <v>8750000</v>
      </c>
      <c r="G64" s="95"/>
      <c r="H64" s="95">
        <f t="shared" si="16"/>
        <v>124.06068339713596</v>
      </c>
      <c r="I64" s="95">
        <f t="shared" si="3"/>
        <v>71.142324304967616</v>
      </c>
    </row>
    <row r="65" spans="1:9" ht="20.25" customHeight="1">
      <c r="A65" s="48" t="s">
        <v>71</v>
      </c>
      <c r="B65" s="51" t="s">
        <v>94</v>
      </c>
      <c r="C65" s="70">
        <v>25500723.329999998</v>
      </c>
      <c r="D65" s="125"/>
      <c r="E65" s="69">
        <v>19396000</v>
      </c>
      <c r="F65" s="69">
        <v>50710000</v>
      </c>
      <c r="G65" s="95"/>
      <c r="H65" s="95">
        <f t="shared" si="16"/>
        <v>261.44565889874201</v>
      </c>
      <c r="I65" s="95">
        <f t="shared" si="3"/>
        <v>198.85710434081244</v>
      </c>
    </row>
    <row r="66" spans="1:9" ht="20.25" customHeight="1">
      <c r="A66" s="48" t="s">
        <v>72</v>
      </c>
      <c r="B66" s="51" t="s">
        <v>73</v>
      </c>
      <c r="C66" s="70">
        <v>128791832.537</v>
      </c>
      <c r="D66" s="125"/>
      <c r="E66" s="69">
        <v>106115000</v>
      </c>
      <c r="F66" s="69">
        <v>110300000</v>
      </c>
      <c r="G66" s="95"/>
      <c r="H66" s="95">
        <f t="shared" si="16"/>
        <v>103.94383451915374</v>
      </c>
      <c r="I66" s="95">
        <f t="shared" si="3"/>
        <v>85.642076696371589</v>
      </c>
    </row>
    <row r="67" spans="1:9" ht="20.25" customHeight="1">
      <c r="A67" s="48" t="s">
        <v>74</v>
      </c>
      <c r="B67" s="51" t="s">
        <v>75</v>
      </c>
      <c r="C67" s="70">
        <v>45803225.708999999</v>
      </c>
      <c r="D67" s="125"/>
      <c r="E67" s="69">
        <v>50885000</v>
      </c>
      <c r="F67" s="69">
        <v>47050000</v>
      </c>
      <c r="G67" s="95"/>
      <c r="H67" s="95">
        <f t="shared" si="16"/>
        <v>92.463397857914913</v>
      </c>
      <c r="I67" s="95">
        <f t="shared" si="3"/>
        <v>102.72202289620624</v>
      </c>
    </row>
    <row r="68" spans="1:9" ht="20.25" customHeight="1">
      <c r="A68" s="48" t="s">
        <v>76</v>
      </c>
      <c r="B68" s="51" t="s">
        <v>77</v>
      </c>
      <c r="C68" s="70">
        <v>3002013.929</v>
      </c>
      <c r="D68" s="125"/>
      <c r="E68" s="69">
        <v>16870000</v>
      </c>
      <c r="F68" s="69">
        <v>3900000</v>
      </c>
      <c r="G68" s="95"/>
      <c r="H68" s="95">
        <f t="shared" si="16"/>
        <v>23.117960877296976</v>
      </c>
      <c r="I68" s="95">
        <f t="shared" si="3"/>
        <v>129.9127882893977</v>
      </c>
    </row>
    <row r="69" spans="1:9" ht="20.25" customHeight="1">
      <c r="A69" s="33">
        <v>3</v>
      </c>
      <c r="B69" s="50" t="s">
        <v>9</v>
      </c>
      <c r="C69" s="71"/>
      <c r="D69" s="68">
        <v>10933000</v>
      </c>
      <c r="E69" s="68">
        <v>10933000</v>
      </c>
      <c r="F69" s="68">
        <v>10933000</v>
      </c>
      <c r="G69" s="93">
        <f t="shared" ref="G69" si="17">F69/D69*100</f>
        <v>100</v>
      </c>
      <c r="H69" s="93">
        <f t="shared" si="16"/>
        <v>100</v>
      </c>
      <c r="I69" s="95"/>
    </row>
    <row r="70" spans="1:9" ht="24.75">
      <c r="A70" s="49">
        <v>4</v>
      </c>
      <c r="B70" s="57" t="s">
        <v>95</v>
      </c>
      <c r="C70" s="74">
        <v>0</v>
      </c>
      <c r="D70" s="76">
        <v>9832000</v>
      </c>
      <c r="E70" s="76">
        <v>0</v>
      </c>
      <c r="F70" s="76">
        <v>0</v>
      </c>
      <c r="G70" s="102"/>
      <c r="H70" s="102"/>
      <c r="I70" s="95"/>
    </row>
    <row r="71" spans="1:9">
      <c r="A71" s="126">
        <v>5</v>
      </c>
      <c r="B71" s="127" t="s">
        <v>112</v>
      </c>
      <c r="C71" s="128">
        <v>156380383.40099999</v>
      </c>
      <c r="D71" s="129"/>
      <c r="E71" s="129"/>
      <c r="F71" s="129"/>
      <c r="G71" s="103"/>
      <c r="H71" s="103"/>
      <c r="I71" s="130"/>
    </row>
    <row r="72" spans="1:9">
      <c r="A72" s="115">
        <v>6</v>
      </c>
      <c r="B72" s="116" t="s">
        <v>78</v>
      </c>
      <c r="C72" s="117">
        <v>1296254.3589999999</v>
      </c>
      <c r="D72" s="118"/>
      <c r="E72" s="118"/>
      <c r="F72" s="118"/>
      <c r="G72" s="119"/>
      <c r="H72" s="119"/>
      <c r="I72" s="120">
        <f t="shared" si="3"/>
        <v>0</v>
      </c>
    </row>
  </sheetData>
  <mergeCells count="12">
    <mergeCell ref="G9:I9"/>
    <mergeCell ref="A9:A10"/>
    <mergeCell ref="B9:B10"/>
    <mergeCell ref="C9:C10"/>
    <mergeCell ref="D9:E9"/>
    <mergeCell ref="F9:F10"/>
    <mergeCell ref="B8:I8"/>
    <mergeCell ref="G1:I1"/>
    <mergeCell ref="B3:I3"/>
    <mergeCell ref="B4:I4"/>
    <mergeCell ref="A5:I5"/>
    <mergeCell ref="A6:I6"/>
  </mergeCells>
  <pageMargins left="0.39370078740157483" right="0.19685039370078741" top="0.45" bottom="0.34" header="0.15748031496062992" footer="0.23622047244094491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4"/>
  <sheetViews>
    <sheetView zoomScale="85" zoomScaleNormal="85" workbookViewId="0">
      <selection activeCell="A4" sqref="A4:I4"/>
    </sheetView>
  </sheetViews>
  <sheetFormatPr defaultRowHeight="15.75"/>
  <cols>
    <col min="1" max="1" width="4.85546875" style="1" customWidth="1"/>
    <col min="2" max="2" width="26.140625" style="1" customWidth="1"/>
    <col min="3" max="3" width="11.42578125" style="1" customWidth="1"/>
    <col min="4" max="4" width="11.7109375" style="1" customWidth="1"/>
    <col min="5" max="5" width="12" style="1" customWidth="1"/>
    <col min="6" max="6" width="11.42578125" style="1" customWidth="1"/>
    <col min="7" max="7" width="11.42578125" style="1" bestFit="1" customWidth="1"/>
    <col min="8" max="8" width="7.42578125" style="1" customWidth="1"/>
    <col min="9" max="9" width="6" style="1" customWidth="1"/>
    <col min="10" max="10" width="15.7109375" style="1" customWidth="1"/>
    <col min="11" max="11" width="13.5703125" style="1" customWidth="1"/>
    <col min="12" max="256" width="9.140625" style="1"/>
    <col min="257" max="257" width="4.85546875" style="1" customWidth="1"/>
    <col min="258" max="258" width="26.85546875" style="1" customWidth="1"/>
    <col min="259" max="259" width="13.28515625" style="1" customWidth="1"/>
    <col min="260" max="260" width="13" style="1" customWidth="1"/>
    <col min="261" max="261" width="14.85546875" style="1" customWidth="1"/>
    <col min="262" max="263" width="13.28515625" style="1" customWidth="1"/>
    <col min="264" max="264" width="7.85546875" style="1" customWidth="1"/>
    <col min="265" max="265" width="8" style="1" customWidth="1"/>
    <col min="266" max="266" width="15.7109375" style="1" customWidth="1"/>
    <col min="267" max="512" width="9.140625" style="1"/>
    <col min="513" max="513" width="4.85546875" style="1" customWidth="1"/>
    <col min="514" max="514" width="26.85546875" style="1" customWidth="1"/>
    <col min="515" max="515" width="13.28515625" style="1" customWidth="1"/>
    <col min="516" max="516" width="13" style="1" customWidth="1"/>
    <col min="517" max="517" width="14.85546875" style="1" customWidth="1"/>
    <col min="518" max="519" width="13.28515625" style="1" customWidth="1"/>
    <col min="520" max="520" width="7.85546875" style="1" customWidth="1"/>
    <col min="521" max="521" width="8" style="1" customWidth="1"/>
    <col min="522" max="522" width="15.7109375" style="1" customWidth="1"/>
    <col min="523" max="768" width="9.140625" style="1"/>
    <col min="769" max="769" width="4.85546875" style="1" customWidth="1"/>
    <col min="770" max="770" width="26.85546875" style="1" customWidth="1"/>
    <col min="771" max="771" width="13.28515625" style="1" customWidth="1"/>
    <col min="772" max="772" width="13" style="1" customWidth="1"/>
    <col min="773" max="773" width="14.85546875" style="1" customWidth="1"/>
    <col min="774" max="775" width="13.28515625" style="1" customWidth="1"/>
    <col min="776" max="776" width="7.85546875" style="1" customWidth="1"/>
    <col min="777" max="777" width="8" style="1" customWidth="1"/>
    <col min="778" max="778" width="15.7109375" style="1" customWidth="1"/>
    <col min="779" max="1024" width="9.140625" style="1"/>
    <col min="1025" max="1025" width="4.85546875" style="1" customWidth="1"/>
    <col min="1026" max="1026" width="26.85546875" style="1" customWidth="1"/>
    <col min="1027" max="1027" width="13.28515625" style="1" customWidth="1"/>
    <col min="1028" max="1028" width="13" style="1" customWidth="1"/>
    <col min="1029" max="1029" width="14.85546875" style="1" customWidth="1"/>
    <col min="1030" max="1031" width="13.28515625" style="1" customWidth="1"/>
    <col min="1032" max="1032" width="7.85546875" style="1" customWidth="1"/>
    <col min="1033" max="1033" width="8" style="1" customWidth="1"/>
    <col min="1034" max="1034" width="15.7109375" style="1" customWidth="1"/>
    <col min="1035" max="1280" width="9.140625" style="1"/>
    <col min="1281" max="1281" width="4.85546875" style="1" customWidth="1"/>
    <col min="1282" max="1282" width="26.85546875" style="1" customWidth="1"/>
    <col min="1283" max="1283" width="13.28515625" style="1" customWidth="1"/>
    <col min="1284" max="1284" width="13" style="1" customWidth="1"/>
    <col min="1285" max="1285" width="14.85546875" style="1" customWidth="1"/>
    <col min="1286" max="1287" width="13.28515625" style="1" customWidth="1"/>
    <col min="1288" max="1288" width="7.85546875" style="1" customWidth="1"/>
    <col min="1289" max="1289" width="8" style="1" customWidth="1"/>
    <col min="1290" max="1290" width="15.7109375" style="1" customWidth="1"/>
    <col min="1291" max="1536" width="9.140625" style="1"/>
    <col min="1537" max="1537" width="4.85546875" style="1" customWidth="1"/>
    <col min="1538" max="1538" width="26.85546875" style="1" customWidth="1"/>
    <col min="1539" max="1539" width="13.28515625" style="1" customWidth="1"/>
    <col min="1540" max="1540" width="13" style="1" customWidth="1"/>
    <col min="1541" max="1541" width="14.85546875" style="1" customWidth="1"/>
    <col min="1542" max="1543" width="13.28515625" style="1" customWidth="1"/>
    <col min="1544" max="1544" width="7.85546875" style="1" customWidth="1"/>
    <col min="1545" max="1545" width="8" style="1" customWidth="1"/>
    <col min="1546" max="1546" width="15.7109375" style="1" customWidth="1"/>
    <col min="1547" max="1792" width="9.140625" style="1"/>
    <col min="1793" max="1793" width="4.85546875" style="1" customWidth="1"/>
    <col min="1794" max="1794" width="26.85546875" style="1" customWidth="1"/>
    <col min="1795" max="1795" width="13.28515625" style="1" customWidth="1"/>
    <col min="1796" max="1796" width="13" style="1" customWidth="1"/>
    <col min="1797" max="1797" width="14.85546875" style="1" customWidth="1"/>
    <col min="1798" max="1799" width="13.28515625" style="1" customWidth="1"/>
    <col min="1800" max="1800" width="7.85546875" style="1" customWidth="1"/>
    <col min="1801" max="1801" width="8" style="1" customWidth="1"/>
    <col min="1802" max="1802" width="15.7109375" style="1" customWidth="1"/>
    <col min="1803" max="2048" width="9.140625" style="1"/>
    <col min="2049" max="2049" width="4.85546875" style="1" customWidth="1"/>
    <col min="2050" max="2050" width="26.85546875" style="1" customWidth="1"/>
    <col min="2051" max="2051" width="13.28515625" style="1" customWidth="1"/>
    <col min="2052" max="2052" width="13" style="1" customWidth="1"/>
    <col min="2053" max="2053" width="14.85546875" style="1" customWidth="1"/>
    <col min="2054" max="2055" width="13.28515625" style="1" customWidth="1"/>
    <col min="2056" max="2056" width="7.85546875" style="1" customWidth="1"/>
    <col min="2057" max="2057" width="8" style="1" customWidth="1"/>
    <col min="2058" max="2058" width="15.7109375" style="1" customWidth="1"/>
    <col min="2059" max="2304" width="9.140625" style="1"/>
    <col min="2305" max="2305" width="4.85546875" style="1" customWidth="1"/>
    <col min="2306" max="2306" width="26.85546875" style="1" customWidth="1"/>
    <col min="2307" max="2307" width="13.28515625" style="1" customWidth="1"/>
    <col min="2308" max="2308" width="13" style="1" customWidth="1"/>
    <col min="2309" max="2309" width="14.85546875" style="1" customWidth="1"/>
    <col min="2310" max="2311" width="13.28515625" style="1" customWidth="1"/>
    <col min="2312" max="2312" width="7.85546875" style="1" customWidth="1"/>
    <col min="2313" max="2313" width="8" style="1" customWidth="1"/>
    <col min="2314" max="2314" width="15.7109375" style="1" customWidth="1"/>
    <col min="2315" max="2560" width="9.140625" style="1"/>
    <col min="2561" max="2561" width="4.85546875" style="1" customWidth="1"/>
    <col min="2562" max="2562" width="26.85546875" style="1" customWidth="1"/>
    <col min="2563" max="2563" width="13.28515625" style="1" customWidth="1"/>
    <col min="2564" max="2564" width="13" style="1" customWidth="1"/>
    <col min="2565" max="2565" width="14.85546875" style="1" customWidth="1"/>
    <col min="2566" max="2567" width="13.28515625" style="1" customWidth="1"/>
    <col min="2568" max="2568" width="7.85546875" style="1" customWidth="1"/>
    <col min="2569" max="2569" width="8" style="1" customWidth="1"/>
    <col min="2570" max="2570" width="15.7109375" style="1" customWidth="1"/>
    <col min="2571" max="2816" width="9.140625" style="1"/>
    <col min="2817" max="2817" width="4.85546875" style="1" customWidth="1"/>
    <col min="2818" max="2818" width="26.85546875" style="1" customWidth="1"/>
    <col min="2819" max="2819" width="13.28515625" style="1" customWidth="1"/>
    <col min="2820" max="2820" width="13" style="1" customWidth="1"/>
    <col min="2821" max="2821" width="14.85546875" style="1" customWidth="1"/>
    <col min="2822" max="2823" width="13.28515625" style="1" customWidth="1"/>
    <col min="2824" max="2824" width="7.85546875" style="1" customWidth="1"/>
    <col min="2825" max="2825" width="8" style="1" customWidth="1"/>
    <col min="2826" max="2826" width="15.7109375" style="1" customWidth="1"/>
    <col min="2827" max="3072" width="9.140625" style="1"/>
    <col min="3073" max="3073" width="4.85546875" style="1" customWidth="1"/>
    <col min="3074" max="3074" width="26.85546875" style="1" customWidth="1"/>
    <col min="3075" max="3075" width="13.28515625" style="1" customWidth="1"/>
    <col min="3076" max="3076" width="13" style="1" customWidth="1"/>
    <col min="3077" max="3077" width="14.85546875" style="1" customWidth="1"/>
    <col min="3078" max="3079" width="13.28515625" style="1" customWidth="1"/>
    <col min="3080" max="3080" width="7.85546875" style="1" customWidth="1"/>
    <col min="3081" max="3081" width="8" style="1" customWidth="1"/>
    <col min="3082" max="3082" width="15.7109375" style="1" customWidth="1"/>
    <col min="3083" max="3328" width="9.140625" style="1"/>
    <col min="3329" max="3329" width="4.85546875" style="1" customWidth="1"/>
    <col min="3330" max="3330" width="26.85546875" style="1" customWidth="1"/>
    <col min="3331" max="3331" width="13.28515625" style="1" customWidth="1"/>
    <col min="3332" max="3332" width="13" style="1" customWidth="1"/>
    <col min="3333" max="3333" width="14.85546875" style="1" customWidth="1"/>
    <col min="3334" max="3335" width="13.28515625" style="1" customWidth="1"/>
    <col min="3336" max="3336" width="7.85546875" style="1" customWidth="1"/>
    <col min="3337" max="3337" width="8" style="1" customWidth="1"/>
    <col min="3338" max="3338" width="15.7109375" style="1" customWidth="1"/>
    <col min="3339" max="3584" width="9.140625" style="1"/>
    <col min="3585" max="3585" width="4.85546875" style="1" customWidth="1"/>
    <col min="3586" max="3586" width="26.85546875" style="1" customWidth="1"/>
    <col min="3587" max="3587" width="13.28515625" style="1" customWidth="1"/>
    <col min="3588" max="3588" width="13" style="1" customWidth="1"/>
    <col min="3589" max="3589" width="14.85546875" style="1" customWidth="1"/>
    <col min="3590" max="3591" width="13.28515625" style="1" customWidth="1"/>
    <col min="3592" max="3592" width="7.85546875" style="1" customWidth="1"/>
    <col min="3593" max="3593" width="8" style="1" customWidth="1"/>
    <col min="3594" max="3594" width="15.7109375" style="1" customWidth="1"/>
    <col min="3595" max="3840" width="9.140625" style="1"/>
    <col min="3841" max="3841" width="4.85546875" style="1" customWidth="1"/>
    <col min="3842" max="3842" width="26.85546875" style="1" customWidth="1"/>
    <col min="3843" max="3843" width="13.28515625" style="1" customWidth="1"/>
    <col min="3844" max="3844" width="13" style="1" customWidth="1"/>
    <col min="3845" max="3845" width="14.85546875" style="1" customWidth="1"/>
    <col min="3846" max="3847" width="13.28515625" style="1" customWidth="1"/>
    <col min="3848" max="3848" width="7.85546875" style="1" customWidth="1"/>
    <col min="3849" max="3849" width="8" style="1" customWidth="1"/>
    <col min="3850" max="3850" width="15.7109375" style="1" customWidth="1"/>
    <col min="3851" max="4096" width="9.140625" style="1"/>
    <col min="4097" max="4097" width="4.85546875" style="1" customWidth="1"/>
    <col min="4098" max="4098" width="26.85546875" style="1" customWidth="1"/>
    <col min="4099" max="4099" width="13.28515625" style="1" customWidth="1"/>
    <col min="4100" max="4100" width="13" style="1" customWidth="1"/>
    <col min="4101" max="4101" width="14.85546875" style="1" customWidth="1"/>
    <col min="4102" max="4103" width="13.28515625" style="1" customWidth="1"/>
    <col min="4104" max="4104" width="7.85546875" style="1" customWidth="1"/>
    <col min="4105" max="4105" width="8" style="1" customWidth="1"/>
    <col min="4106" max="4106" width="15.7109375" style="1" customWidth="1"/>
    <col min="4107" max="4352" width="9.140625" style="1"/>
    <col min="4353" max="4353" width="4.85546875" style="1" customWidth="1"/>
    <col min="4354" max="4354" width="26.85546875" style="1" customWidth="1"/>
    <col min="4355" max="4355" width="13.28515625" style="1" customWidth="1"/>
    <col min="4356" max="4356" width="13" style="1" customWidth="1"/>
    <col min="4357" max="4357" width="14.85546875" style="1" customWidth="1"/>
    <col min="4358" max="4359" width="13.28515625" style="1" customWidth="1"/>
    <col min="4360" max="4360" width="7.85546875" style="1" customWidth="1"/>
    <col min="4361" max="4361" width="8" style="1" customWidth="1"/>
    <col min="4362" max="4362" width="15.7109375" style="1" customWidth="1"/>
    <col min="4363" max="4608" width="9.140625" style="1"/>
    <col min="4609" max="4609" width="4.85546875" style="1" customWidth="1"/>
    <col min="4610" max="4610" width="26.85546875" style="1" customWidth="1"/>
    <col min="4611" max="4611" width="13.28515625" style="1" customWidth="1"/>
    <col min="4612" max="4612" width="13" style="1" customWidth="1"/>
    <col min="4613" max="4613" width="14.85546875" style="1" customWidth="1"/>
    <col min="4614" max="4615" width="13.28515625" style="1" customWidth="1"/>
    <col min="4616" max="4616" width="7.85546875" style="1" customWidth="1"/>
    <col min="4617" max="4617" width="8" style="1" customWidth="1"/>
    <col min="4618" max="4618" width="15.7109375" style="1" customWidth="1"/>
    <col min="4619" max="4864" width="9.140625" style="1"/>
    <col min="4865" max="4865" width="4.85546875" style="1" customWidth="1"/>
    <col min="4866" max="4866" width="26.85546875" style="1" customWidth="1"/>
    <col min="4867" max="4867" width="13.28515625" style="1" customWidth="1"/>
    <col min="4868" max="4868" width="13" style="1" customWidth="1"/>
    <col min="4869" max="4869" width="14.85546875" style="1" customWidth="1"/>
    <col min="4870" max="4871" width="13.28515625" style="1" customWidth="1"/>
    <col min="4872" max="4872" width="7.85546875" style="1" customWidth="1"/>
    <col min="4873" max="4873" width="8" style="1" customWidth="1"/>
    <col min="4874" max="4874" width="15.7109375" style="1" customWidth="1"/>
    <col min="4875" max="5120" width="9.140625" style="1"/>
    <col min="5121" max="5121" width="4.85546875" style="1" customWidth="1"/>
    <col min="5122" max="5122" width="26.85546875" style="1" customWidth="1"/>
    <col min="5123" max="5123" width="13.28515625" style="1" customWidth="1"/>
    <col min="5124" max="5124" width="13" style="1" customWidth="1"/>
    <col min="5125" max="5125" width="14.85546875" style="1" customWidth="1"/>
    <col min="5126" max="5127" width="13.28515625" style="1" customWidth="1"/>
    <col min="5128" max="5128" width="7.85546875" style="1" customWidth="1"/>
    <col min="5129" max="5129" width="8" style="1" customWidth="1"/>
    <col min="5130" max="5130" width="15.7109375" style="1" customWidth="1"/>
    <col min="5131" max="5376" width="9.140625" style="1"/>
    <col min="5377" max="5377" width="4.85546875" style="1" customWidth="1"/>
    <col min="5378" max="5378" width="26.85546875" style="1" customWidth="1"/>
    <col min="5379" max="5379" width="13.28515625" style="1" customWidth="1"/>
    <col min="5380" max="5380" width="13" style="1" customWidth="1"/>
    <col min="5381" max="5381" width="14.85546875" style="1" customWidth="1"/>
    <col min="5382" max="5383" width="13.28515625" style="1" customWidth="1"/>
    <col min="5384" max="5384" width="7.85546875" style="1" customWidth="1"/>
    <col min="5385" max="5385" width="8" style="1" customWidth="1"/>
    <col min="5386" max="5386" width="15.7109375" style="1" customWidth="1"/>
    <col min="5387" max="5632" width="9.140625" style="1"/>
    <col min="5633" max="5633" width="4.85546875" style="1" customWidth="1"/>
    <col min="5634" max="5634" width="26.85546875" style="1" customWidth="1"/>
    <col min="5635" max="5635" width="13.28515625" style="1" customWidth="1"/>
    <col min="5636" max="5636" width="13" style="1" customWidth="1"/>
    <col min="5637" max="5637" width="14.85546875" style="1" customWidth="1"/>
    <col min="5638" max="5639" width="13.28515625" style="1" customWidth="1"/>
    <col min="5640" max="5640" width="7.85546875" style="1" customWidth="1"/>
    <col min="5641" max="5641" width="8" style="1" customWidth="1"/>
    <col min="5642" max="5642" width="15.7109375" style="1" customWidth="1"/>
    <col min="5643" max="5888" width="9.140625" style="1"/>
    <col min="5889" max="5889" width="4.85546875" style="1" customWidth="1"/>
    <col min="5890" max="5890" width="26.85546875" style="1" customWidth="1"/>
    <col min="5891" max="5891" width="13.28515625" style="1" customWidth="1"/>
    <col min="5892" max="5892" width="13" style="1" customWidth="1"/>
    <col min="5893" max="5893" width="14.85546875" style="1" customWidth="1"/>
    <col min="5894" max="5895" width="13.28515625" style="1" customWidth="1"/>
    <col min="5896" max="5896" width="7.85546875" style="1" customWidth="1"/>
    <col min="5897" max="5897" width="8" style="1" customWidth="1"/>
    <col min="5898" max="5898" width="15.7109375" style="1" customWidth="1"/>
    <col min="5899" max="6144" width="9.140625" style="1"/>
    <col min="6145" max="6145" width="4.85546875" style="1" customWidth="1"/>
    <col min="6146" max="6146" width="26.85546875" style="1" customWidth="1"/>
    <col min="6147" max="6147" width="13.28515625" style="1" customWidth="1"/>
    <col min="6148" max="6148" width="13" style="1" customWidth="1"/>
    <col min="6149" max="6149" width="14.85546875" style="1" customWidth="1"/>
    <col min="6150" max="6151" width="13.28515625" style="1" customWidth="1"/>
    <col min="6152" max="6152" width="7.85546875" style="1" customWidth="1"/>
    <col min="6153" max="6153" width="8" style="1" customWidth="1"/>
    <col min="6154" max="6154" width="15.7109375" style="1" customWidth="1"/>
    <col min="6155" max="6400" width="9.140625" style="1"/>
    <col min="6401" max="6401" width="4.85546875" style="1" customWidth="1"/>
    <col min="6402" max="6402" width="26.85546875" style="1" customWidth="1"/>
    <col min="6403" max="6403" width="13.28515625" style="1" customWidth="1"/>
    <col min="6404" max="6404" width="13" style="1" customWidth="1"/>
    <col min="6405" max="6405" width="14.85546875" style="1" customWidth="1"/>
    <col min="6406" max="6407" width="13.28515625" style="1" customWidth="1"/>
    <col min="6408" max="6408" width="7.85546875" style="1" customWidth="1"/>
    <col min="6409" max="6409" width="8" style="1" customWidth="1"/>
    <col min="6410" max="6410" width="15.7109375" style="1" customWidth="1"/>
    <col min="6411" max="6656" width="9.140625" style="1"/>
    <col min="6657" max="6657" width="4.85546875" style="1" customWidth="1"/>
    <col min="6658" max="6658" width="26.85546875" style="1" customWidth="1"/>
    <col min="6659" max="6659" width="13.28515625" style="1" customWidth="1"/>
    <col min="6660" max="6660" width="13" style="1" customWidth="1"/>
    <col min="6661" max="6661" width="14.85546875" style="1" customWidth="1"/>
    <col min="6662" max="6663" width="13.28515625" style="1" customWidth="1"/>
    <col min="6664" max="6664" width="7.85546875" style="1" customWidth="1"/>
    <col min="6665" max="6665" width="8" style="1" customWidth="1"/>
    <col min="6666" max="6666" width="15.7109375" style="1" customWidth="1"/>
    <col min="6667" max="6912" width="9.140625" style="1"/>
    <col min="6913" max="6913" width="4.85546875" style="1" customWidth="1"/>
    <col min="6914" max="6914" width="26.85546875" style="1" customWidth="1"/>
    <col min="6915" max="6915" width="13.28515625" style="1" customWidth="1"/>
    <col min="6916" max="6916" width="13" style="1" customWidth="1"/>
    <col min="6917" max="6917" width="14.85546875" style="1" customWidth="1"/>
    <col min="6918" max="6919" width="13.28515625" style="1" customWidth="1"/>
    <col min="6920" max="6920" width="7.85546875" style="1" customWidth="1"/>
    <col min="6921" max="6921" width="8" style="1" customWidth="1"/>
    <col min="6922" max="6922" width="15.7109375" style="1" customWidth="1"/>
    <col min="6923" max="7168" width="9.140625" style="1"/>
    <col min="7169" max="7169" width="4.85546875" style="1" customWidth="1"/>
    <col min="7170" max="7170" width="26.85546875" style="1" customWidth="1"/>
    <col min="7171" max="7171" width="13.28515625" style="1" customWidth="1"/>
    <col min="7172" max="7172" width="13" style="1" customWidth="1"/>
    <col min="7173" max="7173" width="14.85546875" style="1" customWidth="1"/>
    <col min="7174" max="7175" width="13.28515625" style="1" customWidth="1"/>
    <col min="7176" max="7176" width="7.85546875" style="1" customWidth="1"/>
    <col min="7177" max="7177" width="8" style="1" customWidth="1"/>
    <col min="7178" max="7178" width="15.7109375" style="1" customWidth="1"/>
    <col min="7179" max="7424" width="9.140625" style="1"/>
    <col min="7425" max="7425" width="4.85546875" style="1" customWidth="1"/>
    <col min="7426" max="7426" width="26.85546875" style="1" customWidth="1"/>
    <col min="7427" max="7427" width="13.28515625" style="1" customWidth="1"/>
    <col min="7428" max="7428" width="13" style="1" customWidth="1"/>
    <col min="7429" max="7429" width="14.85546875" style="1" customWidth="1"/>
    <col min="7430" max="7431" width="13.28515625" style="1" customWidth="1"/>
    <col min="7432" max="7432" width="7.85546875" style="1" customWidth="1"/>
    <col min="7433" max="7433" width="8" style="1" customWidth="1"/>
    <col min="7434" max="7434" width="15.7109375" style="1" customWidth="1"/>
    <col min="7435" max="7680" width="9.140625" style="1"/>
    <col min="7681" max="7681" width="4.85546875" style="1" customWidth="1"/>
    <col min="7682" max="7682" width="26.85546875" style="1" customWidth="1"/>
    <col min="7683" max="7683" width="13.28515625" style="1" customWidth="1"/>
    <col min="7684" max="7684" width="13" style="1" customWidth="1"/>
    <col min="7685" max="7685" width="14.85546875" style="1" customWidth="1"/>
    <col min="7686" max="7687" width="13.28515625" style="1" customWidth="1"/>
    <col min="7688" max="7688" width="7.85546875" style="1" customWidth="1"/>
    <col min="7689" max="7689" width="8" style="1" customWidth="1"/>
    <col min="7690" max="7690" width="15.7109375" style="1" customWidth="1"/>
    <col min="7691" max="7936" width="9.140625" style="1"/>
    <col min="7937" max="7937" width="4.85546875" style="1" customWidth="1"/>
    <col min="7938" max="7938" width="26.85546875" style="1" customWidth="1"/>
    <col min="7939" max="7939" width="13.28515625" style="1" customWidth="1"/>
    <col min="7940" max="7940" width="13" style="1" customWidth="1"/>
    <col min="7941" max="7941" width="14.85546875" style="1" customWidth="1"/>
    <col min="7942" max="7943" width="13.28515625" style="1" customWidth="1"/>
    <col min="7944" max="7944" width="7.85546875" style="1" customWidth="1"/>
    <col min="7945" max="7945" width="8" style="1" customWidth="1"/>
    <col min="7946" max="7946" width="15.7109375" style="1" customWidth="1"/>
    <col min="7947" max="8192" width="9.140625" style="1"/>
    <col min="8193" max="8193" width="4.85546875" style="1" customWidth="1"/>
    <col min="8194" max="8194" width="26.85546875" style="1" customWidth="1"/>
    <col min="8195" max="8195" width="13.28515625" style="1" customWidth="1"/>
    <col min="8196" max="8196" width="13" style="1" customWidth="1"/>
    <col min="8197" max="8197" width="14.85546875" style="1" customWidth="1"/>
    <col min="8198" max="8199" width="13.28515625" style="1" customWidth="1"/>
    <col min="8200" max="8200" width="7.85546875" style="1" customWidth="1"/>
    <col min="8201" max="8201" width="8" style="1" customWidth="1"/>
    <col min="8202" max="8202" width="15.7109375" style="1" customWidth="1"/>
    <col min="8203" max="8448" width="9.140625" style="1"/>
    <col min="8449" max="8449" width="4.85546875" style="1" customWidth="1"/>
    <col min="8450" max="8450" width="26.85546875" style="1" customWidth="1"/>
    <col min="8451" max="8451" width="13.28515625" style="1" customWidth="1"/>
    <col min="8452" max="8452" width="13" style="1" customWidth="1"/>
    <col min="8453" max="8453" width="14.85546875" style="1" customWidth="1"/>
    <col min="8454" max="8455" width="13.28515625" style="1" customWidth="1"/>
    <col min="8456" max="8456" width="7.85546875" style="1" customWidth="1"/>
    <col min="8457" max="8457" width="8" style="1" customWidth="1"/>
    <col min="8458" max="8458" width="15.7109375" style="1" customWidth="1"/>
    <col min="8459" max="8704" width="9.140625" style="1"/>
    <col min="8705" max="8705" width="4.85546875" style="1" customWidth="1"/>
    <col min="8706" max="8706" width="26.85546875" style="1" customWidth="1"/>
    <col min="8707" max="8707" width="13.28515625" style="1" customWidth="1"/>
    <col min="8708" max="8708" width="13" style="1" customWidth="1"/>
    <col min="8709" max="8709" width="14.85546875" style="1" customWidth="1"/>
    <col min="8710" max="8711" width="13.28515625" style="1" customWidth="1"/>
    <col min="8712" max="8712" width="7.85546875" style="1" customWidth="1"/>
    <col min="8713" max="8713" width="8" style="1" customWidth="1"/>
    <col min="8714" max="8714" width="15.7109375" style="1" customWidth="1"/>
    <col min="8715" max="8960" width="9.140625" style="1"/>
    <col min="8961" max="8961" width="4.85546875" style="1" customWidth="1"/>
    <col min="8962" max="8962" width="26.85546875" style="1" customWidth="1"/>
    <col min="8963" max="8963" width="13.28515625" style="1" customWidth="1"/>
    <col min="8964" max="8964" width="13" style="1" customWidth="1"/>
    <col min="8965" max="8965" width="14.85546875" style="1" customWidth="1"/>
    <col min="8966" max="8967" width="13.28515625" style="1" customWidth="1"/>
    <col min="8968" max="8968" width="7.85546875" style="1" customWidth="1"/>
    <col min="8969" max="8969" width="8" style="1" customWidth="1"/>
    <col min="8970" max="8970" width="15.7109375" style="1" customWidth="1"/>
    <col min="8971" max="9216" width="9.140625" style="1"/>
    <col min="9217" max="9217" width="4.85546875" style="1" customWidth="1"/>
    <col min="9218" max="9218" width="26.85546875" style="1" customWidth="1"/>
    <col min="9219" max="9219" width="13.28515625" style="1" customWidth="1"/>
    <col min="9220" max="9220" width="13" style="1" customWidth="1"/>
    <col min="9221" max="9221" width="14.85546875" style="1" customWidth="1"/>
    <col min="9222" max="9223" width="13.28515625" style="1" customWidth="1"/>
    <col min="9224" max="9224" width="7.85546875" style="1" customWidth="1"/>
    <col min="9225" max="9225" width="8" style="1" customWidth="1"/>
    <col min="9226" max="9226" width="15.7109375" style="1" customWidth="1"/>
    <col min="9227" max="9472" width="9.140625" style="1"/>
    <col min="9473" max="9473" width="4.85546875" style="1" customWidth="1"/>
    <col min="9474" max="9474" width="26.85546875" style="1" customWidth="1"/>
    <col min="9475" max="9475" width="13.28515625" style="1" customWidth="1"/>
    <col min="9476" max="9476" width="13" style="1" customWidth="1"/>
    <col min="9477" max="9477" width="14.85546875" style="1" customWidth="1"/>
    <col min="9478" max="9479" width="13.28515625" style="1" customWidth="1"/>
    <col min="9480" max="9480" width="7.85546875" style="1" customWidth="1"/>
    <col min="9481" max="9481" width="8" style="1" customWidth="1"/>
    <col min="9482" max="9482" width="15.7109375" style="1" customWidth="1"/>
    <col min="9483" max="9728" width="9.140625" style="1"/>
    <col min="9729" max="9729" width="4.85546875" style="1" customWidth="1"/>
    <col min="9730" max="9730" width="26.85546875" style="1" customWidth="1"/>
    <col min="9731" max="9731" width="13.28515625" style="1" customWidth="1"/>
    <col min="9732" max="9732" width="13" style="1" customWidth="1"/>
    <col min="9733" max="9733" width="14.85546875" style="1" customWidth="1"/>
    <col min="9734" max="9735" width="13.28515625" style="1" customWidth="1"/>
    <col min="9736" max="9736" width="7.85546875" style="1" customWidth="1"/>
    <col min="9737" max="9737" width="8" style="1" customWidth="1"/>
    <col min="9738" max="9738" width="15.7109375" style="1" customWidth="1"/>
    <col min="9739" max="9984" width="9.140625" style="1"/>
    <col min="9985" max="9985" width="4.85546875" style="1" customWidth="1"/>
    <col min="9986" max="9986" width="26.85546875" style="1" customWidth="1"/>
    <col min="9987" max="9987" width="13.28515625" style="1" customWidth="1"/>
    <col min="9988" max="9988" width="13" style="1" customWidth="1"/>
    <col min="9989" max="9989" width="14.85546875" style="1" customWidth="1"/>
    <col min="9990" max="9991" width="13.28515625" style="1" customWidth="1"/>
    <col min="9992" max="9992" width="7.85546875" style="1" customWidth="1"/>
    <col min="9993" max="9993" width="8" style="1" customWidth="1"/>
    <col min="9994" max="9994" width="15.7109375" style="1" customWidth="1"/>
    <col min="9995" max="10240" width="9.140625" style="1"/>
    <col min="10241" max="10241" width="4.85546875" style="1" customWidth="1"/>
    <col min="10242" max="10242" width="26.85546875" style="1" customWidth="1"/>
    <col min="10243" max="10243" width="13.28515625" style="1" customWidth="1"/>
    <col min="10244" max="10244" width="13" style="1" customWidth="1"/>
    <col min="10245" max="10245" width="14.85546875" style="1" customWidth="1"/>
    <col min="10246" max="10247" width="13.28515625" style="1" customWidth="1"/>
    <col min="10248" max="10248" width="7.85546875" style="1" customWidth="1"/>
    <col min="10249" max="10249" width="8" style="1" customWidth="1"/>
    <col min="10250" max="10250" width="15.7109375" style="1" customWidth="1"/>
    <col min="10251" max="10496" width="9.140625" style="1"/>
    <col min="10497" max="10497" width="4.85546875" style="1" customWidth="1"/>
    <col min="10498" max="10498" width="26.85546875" style="1" customWidth="1"/>
    <col min="10499" max="10499" width="13.28515625" style="1" customWidth="1"/>
    <col min="10500" max="10500" width="13" style="1" customWidth="1"/>
    <col min="10501" max="10501" width="14.85546875" style="1" customWidth="1"/>
    <col min="10502" max="10503" width="13.28515625" style="1" customWidth="1"/>
    <col min="10504" max="10504" width="7.85546875" style="1" customWidth="1"/>
    <col min="10505" max="10505" width="8" style="1" customWidth="1"/>
    <col min="10506" max="10506" width="15.7109375" style="1" customWidth="1"/>
    <col min="10507" max="10752" width="9.140625" style="1"/>
    <col min="10753" max="10753" width="4.85546875" style="1" customWidth="1"/>
    <col min="10754" max="10754" width="26.85546875" style="1" customWidth="1"/>
    <col min="10755" max="10755" width="13.28515625" style="1" customWidth="1"/>
    <col min="10756" max="10756" width="13" style="1" customWidth="1"/>
    <col min="10757" max="10757" width="14.85546875" style="1" customWidth="1"/>
    <col min="10758" max="10759" width="13.28515625" style="1" customWidth="1"/>
    <col min="10760" max="10760" width="7.85546875" style="1" customWidth="1"/>
    <col min="10761" max="10761" width="8" style="1" customWidth="1"/>
    <col min="10762" max="10762" width="15.7109375" style="1" customWidth="1"/>
    <col min="10763" max="11008" width="9.140625" style="1"/>
    <col min="11009" max="11009" width="4.85546875" style="1" customWidth="1"/>
    <col min="11010" max="11010" width="26.85546875" style="1" customWidth="1"/>
    <col min="11011" max="11011" width="13.28515625" style="1" customWidth="1"/>
    <col min="11012" max="11012" width="13" style="1" customWidth="1"/>
    <col min="11013" max="11013" width="14.85546875" style="1" customWidth="1"/>
    <col min="11014" max="11015" width="13.28515625" style="1" customWidth="1"/>
    <col min="11016" max="11016" width="7.85546875" style="1" customWidth="1"/>
    <col min="11017" max="11017" width="8" style="1" customWidth="1"/>
    <col min="11018" max="11018" width="15.7109375" style="1" customWidth="1"/>
    <col min="11019" max="11264" width="9.140625" style="1"/>
    <col min="11265" max="11265" width="4.85546875" style="1" customWidth="1"/>
    <col min="11266" max="11266" width="26.85546875" style="1" customWidth="1"/>
    <col min="11267" max="11267" width="13.28515625" style="1" customWidth="1"/>
    <col min="11268" max="11268" width="13" style="1" customWidth="1"/>
    <col min="11269" max="11269" width="14.85546875" style="1" customWidth="1"/>
    <col min="11270" max="11271" width="13.28515625" style="1" customWidth="1"/>
    <col min="11272" max="11272" width="7.85546875" style="1" customWidth="1"/>
    <col min="11273" max="11273" width="8" style="1" customWidth="1"/>
    <col min="11274" max="11274" width="15.7109375" style="1" customWidth="1"/>
    <col min="11275" max="11520" width="9.140625" style="1"/>
    <col min="11521" max="11521" width="4.85546875" style="1" customWidth="1"/>
    <col min="11522" max="11522" width="26.85546875" style="1" customWidth="1"/>
    <col min="11523" max="11523" width="13.28515625" style="1" customWidth="1"/>
    <col min="11524" max="11524" width="13" style="1" customWidth="1"/>
    <col min="11525" max="11525" width="14.85546875" style="1" customWidth="1"/>
    <col min="11526" max="11527" width="13.28515625" style="1" customWidth="1"/>
    <col min="11528" max="11528" width="7.85546875" style="1" customWidth="1"/>
    <col min="11529" max="11529" width="8" style="1" customWidth="1"/>
    <col min="11530" max="11530" width="15.7109375" style="1" customWidth="1"/>
    <col min="11531" max="11776" width="9.140625" style="1"/>
    <col min="11777" max="11777" width="4.85546875" style="1" customWidth="1"/>
    <col min="11778" max="11778" width="26.85546875" style="1" customWidth="1"/>
    <col min="11779" max="11779" width="13.28515625" style="1" customWidth="1"/>
    <col min="11780" max="11780" width="13" style="1" customWidth="1"/>
    <col min="11781" max="11781" width="14.85546875" style="1" customWidth="1"/>
    <col min="11782" max="11783" width="13.28515625" style="1" customWidth="1"/>
    <col min="11784" max="11784" width="7.85546875" style="1" customWidth="1"/>
    <col min="11785" max="11785" width="8" style="1" customWidth="1"/>
    <col min="11786" max="11786" width="15.7109375" style="1" customWidth="1"/>
    <col min="11787" max="12032" width="9.140625" style="1"/>
    <col min="12033" max="12033" width="4.85546875" style="1" customWidth="1"/>
    <col min="12034" max="12034" width="26.85546875" style="1" customWidth="1"/>
    <col min="12035" max="12035" width="13.28515625" style="1" customWidth="1"/>
    <col min="12036" max="12036" width="13" style="1" customWidth="1"/>
    <col min="12037" max="12037" width="14.85546875" style="1" customWidth="1"/>
    <col min="12038" max="12039" width="13.28515625" style="1" customWidth="1"/>
    <col min="12040" max="12040" width="7.85546875" style="1" customWidth="1"/>
    <col min="12041" max="12041" width="8" style="1" customWidth="1"/>
    <col min="12042" max="12042" width="15.7109375" style="1" customWidth="1"/>
    <col min="12043" max="12288" width="9.140625" style="1"/>
    <col min="12289" max="12289" width="4.85546875" style="1" customWidth="1"/>
    <col min="12290" max="12290" width="26.85546875" style="1" customWidth="1"/>
    <col min="12291" max="12291" width="13.28515625" style="1" customWidth="1"/>
    <col min="12292" max="12292" width="13" style="1" customWidth="1"/>
    <col min="12293" max="12293" width="14.85546875" style="1" customWidth="1"/>
    <col min="12294" max="12295" width="13.28515625" style="1" customWidth="1"/>
    <col min="12296" max="12296" width="7.85546875" style="1" customWidth="1"/>
    <col min="12297" max="12297" width="8" style="1" customWidth="1"/>
    <col min="12298" max="12298" width="15.7109375" style="1" customWidth="1"/>
    <col min="12299" max="12544" width="9.140625" style="1"/>
    <col min="12545" max="12545" width="4.85546875" style="1" customWidth="1"/>
    <col min="12546" max="12546" width="26.85546875" style="1" customWidth="1"/>
    <col min="12547" max="12547" width="13.28515625" style="1" customWidth="1"/>
    <col min="12548" max="12548" width="13" style="1" customWidth="1"/>
    <col min="12549" max="12549" width="14.85546875" style="1" customWidth="1"/>
    <col min="12550" max="12551" width="13.28515625" style="1" customWidth="1"/>
    <col min="12552" max="12552" width="7.85546875" style="1" customWidth="1"/>
    <col min="12553" max="12553" width="8" style="1" customWidth="1"/>
    <col min="12554" max="12554" width="15.7109375" style="1" customWidth="1"/>
    <col min="12555" max="12800" width="9.140625" style="1"/>
    <col min="12801" max="12801" width="4.85546875" style="1" customWidth="1"/>
    <col min="12802" max="12802" width="26.85546875" style="1" customWidth="1"/>
    <col min="12803" max="12803" width="13.28515625" style="1" customWidth="1"/>
    <col min="12804" max="12804" width="13" style="1" customWidth="1"/>
    <col min="12805" max="12805" width="14.85546875" style="1" customWidth="1"/>
    <col min="12806" max="12807" width="13.28515625" style="1" customWidth="1"/>
    <col min="12808" max="12808" width="7.85546875" style="1" customWidth="1"/>
    <col min="12809" max="12809" width="8" style="1" customWidth="1"/>
    <col min="12810" max="12810" width="15.7109375" style="1" customWidth="1"/>
    <col min="12811" max="13056" width="9.140625" style="1"/>
    <col min="13057" max="13057" width="4.85546875" style="1" customWidth="1"/>
    <col min="13058" max="13058" width="26.85546875" style="1" customWidth="1"/>
    <col min="13059" max="13059" width="13.28515625" style="1" customWidth="1"/>
    <col min="13060" max="13060" width="13" style="1" customWidth="1"/>
    <col min="13061" max="13061" width="14.85546875" style="1" customWidth="1"/>
    <col min="13062" max="13063" width="13.28515625" style="1" customWidth="1"/>
    <col min="13064" max="13064" width="7.85546875" style="1" customWidth="1"/>
    <col min="13065" max="13065" width="8" style="1" customWidth="1"/>
    <col min="13066" max="13066" width="15.7109375" style="1" customWidth="1"/>
    <col min="13067" max="13312" width="9.140625" style="1"/>
    <col min="13313" max="13313" width="4.85546875" style="1" customWidth="1"/>
    <col min="13314" max="13314" width="26.85546875" style="1" customWidth="1"/>
    <col min="13315" max="13315" width="13.28515625" style="1" customWidth="1"/>
    <col min="13316" max="13316" width="13" style="1" customWidth="1"/>
    <col min="13317" max="13317" width="14.85546875" style="1" customWidth="1"/>
    <col min="13318" max="13319" width="13.28515625" style="1" customWidth="1"/>
    <col min="13320" max="13320" width="7.85546875" style="1" customWidth="1"/>
    <col min="13321" max="13321" width="8" style="1" customWidth="1"/>
    <col min="13322" max="13322" width="15.7109375" style="1" customWidth="1"/>
    <col min="13323" max="13568" width="9.140625" style="1"/>
    <col min="13569" max="13569" width="4.85546875" style="1" customWidth="1"/>
    <col min="13570" max="13570" width="26.85546875" style="1" customWidth="1"/>
    <col min="13571" max="13571" width="13.28515625" style="1" customWidth="1"/>
    <col min="13572" max="13572" width="13" style="1" customWidth="1"/>
    <col min="13573" max="13573" width="14.85546875" style="1" customWidth="1"/>
    <col min="13574" max="13575" width="13.28515625" style="1" customWidth="1"/>
    <col min="13576" max="13576" width="7.85546875" style="1" customWidth="1"/>
    <col min="13577" max="13577" width="8" style="1" customWidth="1"/>
    <col min="13578" max="13578" width="15.7109375" style="1" customWidth="1"/>
    <col min="13579" max="13824" width="9.140625" style="1"/>
    <col min="13825" max="13825" width="4.85546875" style="1" customWidth="1"/>
    <col min="13826" max="13826" width="26.85546875" style="1" customWidth="1"/>
    <col min="13827" max="13827" width="13.28515625" style="1" customWidth="1"/>
    <col min="13828" max="13828" width="13" style="1" customWidth="1"/>
    <col min="13829" max="13829" width="14.85546875" style="1" customWidth="1"/>
    <col min="13830" max="13831" width="13.28515625" style="1" customWidth="1"/>
    <col min="13832" max="13832" width="7.85546875" style="1" customWidth="1"/>
    <col min="13833" max="13833" width="8" style="1" customWidth="1"/>
    <col min="13834" max="13834" width="15.7109375" style="1" customWidth="1"/>
    <col min="13835" max="14080" width="9.140625" style="1"/>
    <col min="14081" max="14081" width="4.85546875" style="1" customWidth="1"/>
    <col min="14082" max="14082" width="26.85546875" style="1" customWidth="1"/>
    <col min="14083" max="14083" width="13.28515625" style="1" customWidth="1"/>
    <col min="14084" max="14084" width="13" style="1" customWidth="1"/>
    <col min="14085" max="14085" width="14.85546875" style="1" customWidth="1"/>
    <col min="14086" max="14087" width="13.28515625" style="1" customWidth="1"/>
    <col min="14088" max="14088" width="7.85546875" style="1" customWidth="1"/>
    <col min="14089" max="14089" width="8" style="1" customWidth="1"/>
    <col min="14090" max="14090" width="15.7109375" style="1" customWidth="1"/>
    <col min="14091" max="14336" width="9.140625" style="1"/>
    <col min="14337" max="14337" width="4.85546875" style="1" customWidth="1"/>
    <col min="14338" max="14338" width="26.85546875" style="1" customWidth="1"/>
    <col min="14339" max="14339" width="13.28515625" style="1" customWidth="1"/>
    <col min="14340" max="14340" width="13" style="1" customWidth="1"/>
    <col min="14341" max="14341" width="14.85546875" style="1" customWidth="1"/>
    <col min="14342" max="14343" width="13.28515625" style="1" customWidth="1"/>
    <col min="14344" max="14344" width="7.85546875" style="1" customWidth="1"/>
    <col min="14345" max="14345" width="8" style="1" customWidth="1"/>
    <col min="14346" max="14346" width="15.7109375" style="1" customWidth="1"/>
    <col min="14347" max="14592" width="9.140625" style="1"/>
    <col min="14593" max="14593" width="4.85546875" style="1" customWidth="1"/>
    <col min="14594" max="14594" width="26.85546875" style="1" customWidth="1"/>
    <col min="14595" max="14595" width="13.28515625" style="1" customWidth="1"/>
    <col min="14596" max="14596" width="13" style="1" customWidth="1"/>
    <col min="14597" max="14597" width="14.85546875" style="1" customWidth="1"/>
    <col min="14598" max="14599" width="13.28515625" style="1" customWidth="1"/>
    <col min="14600" max="14600" width="7.85546875" style="1" customWidth="1"/>
    <col min="14601" max="14601" width="8" style="1" customWidth="1"/>
    <col min="14602" max="14602" width="15.7109375" style="1" customWidth="1"/>
    <col min="14603" max="14848" width="9.140625" style="1"/>
    <col min="14849" max="14849" width="4.85546875" style="1" customWidth="1"/>
    <col min="14850" max="14850" width="26.85546875" style="1" customWidth="1"/>
    <col min="14851" max="14851" width="13.28515625" style="1" customWidth="1"/>
    <col min="14852" max="14852" width="13" style="1" customWidth="1"/>
    <col min="14853" max="14853" width="14.85546875" style="1" customWidth="1"/>
    <col min="14854" max="14855" width="13.28515625" style="1" customWidth="1"/>
    <col min="14856" max="14856" width="7.85546875" style="1" customWidth="1"/>
    <col min="14857" max="14857" width="8" style="1" customWidth="1"/>
    <col min="14858" max="14858" width="15.7109375" style="1" customWidth="1"/>
    <col min="14859" max="15104" width="9.140625" style="1"/>
    <col min="15105" max="15105" width="4.85546875" style="1" customWidth="1"/>
    <col min="15106" max="15106" width="26.85546875" style="1" customWidth="1"/>
    <col min="15107" max="15107" width="13.28515625" style="1" customWidth="1"/>
    <col min="15108" max="15108" width="13" style="1" customWidth="1"/>
    <col min="15109" max="15109" width="14.85546875" style="1" customWidth="1"/>
    <col min="15110" max="15111" width="13.28515625" style="1" customWidth="1"/>
    <col min="15112" max="15112" width="7.85546875" style="1" customWidth="1"/>
    <col min="15113" max="15113" width="8" style="1" customWidth="1"/>
    <col min="15114" max="15114" width="15.7109375" style="1" customWidth="1"/>
    <col min="15115" max="15360" width="9.140625" style="1"/>
    <col min="15361" max="15361" width="4.85546875" style="1" customWidth="1"/>
    <col min="15362" max="15362" width="26.85546875" style="1" customWidth="1"/>
    <col min="15363" max="15363" width="13.28515625" style="1" customWidth="1"/>
    <col min="15364" max="15364" width="13" style="1" customWidth="1"/>
    <col min="15365" max="15365" width="14.85546875" style="1" customWidth="1"/>
    <col min="15366" max="15367" width="13.28515625" style="1" customWidth="1"/>
    <col min="15368" max="15368" width="7.85546875" style="1" customWidth="1"/>
    <col min="15369" max="15369" width="8" style="1" customWidth="1"/>
    <col min="15370" max="15370" width="15.7109375" style="1" customWidth="1"/>
    <col min="15371" max="15616" width="9.140625" style="1"/>
    <col min="15617" max="15617" width="4.85546875" style="1" customWidth="1"/>
    <col min="15618" max="15618" width="26.85546875" style="1" customWidth="1"/>
    <col min="15619" max="15619" width="13.28515625" style="1" customWidth="1"/>
    <col min="15620" max="15620" width="13" style="1" customWidth="1"/>
    <col min="15621" max="15621" width="14.85546875" style="1" customWidth="1"/>
    <col min="15622" max="15623" width="13.28515625" style="1" customWidth="1"/>
    <col min="15624" max="15624" width="7.85546875" style="1" customWidth="1"/>
    <col min="15625" max="15625" width="8" style="1" customWidth="1"/>
    <col min="15626" max="15626" width="15.7109375" style="1" customWidth="1"/>
    <col min="15627" max="15872" width="9.140625" style="1"/>
    <col min="15873" max="15873" width="4.85546875" style="1" customWidth="1"/>
    <col min="15874" max="15874" width="26.85546875" style="1" customWidth="1"/>
    <col min="15875" max="15875" width="13.28515625" style="1" customWidth="1"/>
    <col min="15876" max="15876" width="13" style="1" customWidth="1"/>
    <col min="15877" max="15877" width="14.85546875" style="1" customWidth="1"/>
    <col min="15878" max="15879" width="13.28515625" style="1" customWidth="1"/>
    <col min="15880" max="15880" width="7.85546875" style="1" customWidth="1"/>
    <col min="15881" max="15881" width="8" style="1" customWidth="1"/>
    <col min="15882" max="15882" width="15.7109375" style="1" customWidth="1"/>
    <col min="15883" max="16128" width="9.140625" style="1"/>
    <col min="16129" max="16129" width="4.85546875" style="1" customWidth="1"/>
    <col min="16130" max="16130" width="26.85546875" style="1" customWidth="1"/>
    <col min="16131" max="16131" width="13.28515625" style="1" customWidth="1"/>
    <col min="16132" max="16132" width="13" style="1" customWidth="1"/>
    <col min="16133" max="16133" width="14.85546875" style="1" customWidth="1"/>
    <col min="16134" max="16135" width="13.28515625" style="1" customWidth="1"/>
    <col min="16136" max="16136" width="7.85546875" style="1" customWidth="1"/>
    <col min="16137" max="16137" width="8" style="1" customWidth="1"/>
    <col min="16138" max="16138" width="15.7109375" style="1" customWidth="1"/>
    <col min="16139" max="16384" width="9.140625" style="1"/>
  </cols>
  <sheetData>
    <row r="1" spans="1:10">
      <c r="G1" s="141" t="s">
        <v>96</v>
      </c>
      <c r="H1" s="141"/>
      <c r="I1" s="141"/>
    </row>
    <row r="2" spans="1:10" ht="6.75" customHeight="1">
      <c r="H2" s="43"/>
      <c r="I2" s="43"/>
    </row>
    <row r="3" spans="1:10" ht="18.75">
      <c r="A3" s="142" t="s">
        <v>113</v>
      </c>
      <c r="B3" s="142"/>
      <c r="C3" s="142"/>
      <c r="D3" s="142"/>
      <c r="E3" s="142"/>
      <c r="F3" s="142"/>
      <c r="G3" s="142"/>
      <c r="H3" s="142"/>
      <c r="I3" s="142"/>
    </row>
    <row r="4" spans="1:10" ht="18.75" customHeight="1">
      <c r="A4" s="143" t="s">
        <v>149</v>
      </c>
      <c r="B4" s="143"/>
      <c r="C4" s="143"/>
      <c r="D4" s="143"/>
      <c r="E4" s="143"/>
      <c r="F4" s="143"/>
      <c r="G4" s="143"/>
      <c r="H4" s="143"/>
      <c r="I4" s="143"/>
    </row>
    <row r="5" spans="1:10" ht="18.75">
      <c r="A5" s="143" t="s">
        <v>50</v>
      </c>
      <c r="B5" s="143"/>
      <c r="C5" s="143"/>
      <c r="D5" s="143"/>
      <c r="E5" s="143"/>
      <c r="F5" s="143"/>
      <c r="G5" s="143"/>
      <c r="H5" s="143"/>
      <c r="I5" s="143"/>
    </row>
    <row r="6" spans="1:10" ht="9.75" customHeight="1">
      <c r="B6" s="41"/>
      <c r="C6" s="9"/>
      <c r="D6" s="10"/>
      <c r="E6" s="2"/>
      <c r="F6" s="2"/>
      <c r="G6" s="2"/>
      <c r="H6" s="44"/>
      <c r="I6" s="41"/>
    </row>
    <row r="7" spans="1:10">
      <c r="B7" s="3"/>
      <c r="C7" s="3"/>
      <c r="D7" s="3"/>
      <c r="E7" s="3"/>
      <c r="F7" s="3"/>
      <c r="G7" s="148" t="s">
        <v>79</v>
      </c>
      <c r="H7" s="148"/>
      <c r="I7" s="148"/>
    </row>
    <row r="8" spans="1:10" ht="15.75" customHeight="1">
      <c r="A8" s="145" t="s">
        <v>0</v>
      </c>
      <c r="B8" s="145" t="s">
        <v>20</v>
      </c>
      <c r="C8" s="149" t="s">
        <v>104</v>
      </c>
      <c r="D8" s="150"/>
      <c r="E8" s="151" t="s">
        <v>114</v>
      </c>
      <c r="F8" s="145" t="s">
        <v>115</v>
      </c>
      <c r="G8" s="145"/>
      <c r="H8" s="146" t="s">
        <v>10</v>
      </c>
      <c r="I8" s="146"/>
    </row>
    <row r="9" spans="1:10" ht="30" customHeight="1">
      <c r="A9" s="145"/>
      <c r="B9" s="145"/>
      <c r="C9" s="39" t="s">
        <v>14</v>
      </c>
      <c r="D9" s="39" t="s">
        <v>15</v>
      </c>
      <c r="E9" s="152"/>
      <c r="F9" s="39" t="s">
        <v>14</v>
      </c>
      <c r="G9" s="39" t="s">
        <v>15</v>
      </c>
      <c r="H9" s="84" t="s">
        <v>120</v>
      </c>
      <c r="I9" s="84" t="s">
        <v>121</v>
      </c>
    </row>
    <row r="10" spans="1:10" ht="12.75" customHeight="1">
      <c r="A10" s="40" t="s">
        <v>1</v>
      </c>
      <c r="B10" s="40" t="s">
        <v>2</v>
      </c>
      <c r="C10" s="40">
        <v>1</v>
      </c>
      <c r="D10" s="40">
        <v>2</v>
      </c>
      <c r="E10" s="40">
        <v>3</v>
      </c>
      <c r="F10" s="40">
        <v>4</v>
      </c>
      <c r="G10" s="40">
        <v>5</v>
      </c>
      <c r="H10" s="40">
        <v>6</v>
      </c>
      <c r="I10" s="40">
        <v>7</v>
      </c>
    </row>
    <row r="11" spans="1:10" ht="20.25">
      <c r="A11" s="104" t="s">
        <v>1</v>
      </c>
      <c r="B11" s="105" t="s">
        <v>21</v>
      </c>
      <c r="C11" s="106"/>
      <c r="D11" s="106"/>
      <c r="E11" s="107"/>
      <c r="F11" s="45"/>
      <c r="G11" s="45"/>
      <c r="H11" s="46"/>
      <c r="I11" s="47"/>
    </row>
    <row r="12" spans="1:10" s="4" customFormat="1" ht="20.100000000000001" customHeight="1">
      <c r="A12" s="48"/>
      <c r="B12" s="49" t="s">
        <v>22</v>
      </c>
      <c r="C12" s="71">
        <f>C14+C37+C40+C41+C42</f>
        <v>565595000</v>
      </c>
      <c r="D12" s="71">
        <f>D14+D37+D40+D41+D42</f>
        <v>568895000</v>
      </c>
      <c r="E12" s="71">
        <f>E14+E37+E40+E41+E42</f>
        <v>860497328.85000002</v>
      </c>
      <c r="F12" s="71">
        <f>F14+F37+F40+F41+F42</f>
        <v>645593000</v>
      </c>
      <c r="G12" s="71">
        <f>G14+G37+G40+G41+G42</f>
        <v>650793000</v>
      </c>
      <c r="H12" s="78">
        <f>G12/E12*100</f>
        <v>75.629868702758614</v>
      </c>
      <c r="I12" s="78">
        <f>G12/F12*100</f>
        <v>100.80546102575461</v>
      </c>
    </row>
    <row r="13" spans="1:10" s="4" customFormat="1" ht="20.100000000000001" customHeight="1">
      <c r="A13" s="48"/>
      <c r="B13" s="110" t="s">
        <v>23</v>
      </c>
      <c r="C13" s="101">
        <f>C15+C37+C42</f>
        <v>556495000</v>
      </c>
      <c r="D13" s="101">
        <f>D15+D37+D42</f>
        <v>558995000</v>
      </c>
      <c r="E13" s="101">
        <f>E15+E37+E42</f>
        <v>684831000</v>
      </c>
      <c r="F13" s="101">
        <f>F15+F37+F42</f>
        <v>635503000</v>
      </c>
      <c r="G13" s="101">
        <f>G15+G37+G42</f>
        <v>639818000</v>
      </c>
      <c r="H13" s="134">
        <f>G13/E13*100</f>
        <v>93.427137498156469</v>
      </c>
      <c r="I13" s="134">
        <f>G13/F13*100</f>
        <v>100.67898971365989</v>
      </c>
      <c r="J13" s="5"/>
    </row>
    <row r="14" spans="1:10" s="4" customFormat="1" ht="20.100000000000001" customHeight="1">
      <c r="A14" s="49" t="s">
        <v>3</v>
      </c>
      <c r="B14" s="111" t="s">
        <v>24</v>
      </c>
      <c r="C14" s="71">
        <f>SUBTOTAL(9,C16:C36)-C34</f>
        <v>102500000</v>
      </c>
      <c r="D14" s="71">
        <f>SUBTOTAL(9,D16:D36)-D34</f>
        <v>105800000</v>
      </c>
      <c r="E14" s="71">
        <f>SUBTOTAL(9,E16:E36)-E34</f>
        <v>121600000</v>
      </c>
      <c r="F14" s="71">
        <f>SUBTOTAL(9,F16:F36)-F34</f>
        <v>97300000</v>
      </c>
      <c r="G14" s="71">
        <f>SUBTOTAL(9,G16:G36)-G34</f>
        <v>102500000</v>
      </c>
      <c r="H14" s="78">
        <f>G14/E14*100</f>
        <v>84.29276315789474</v>
      </c>
      <c r="I14" s="78">
        <f>G14/F14*100</f>
        <v>105.34429599177801</v>
      </c>
      <c r="J14" s="5"/>
    </row>
    <row r="15" spans="1:10" s="4" customFormat="1" ht="20.100000000000001" customHeight="1">
      <c r="A15" s="49"/>
      <c r="B15" s="110" t="s">
        <v>23</v>
      </c>
      <c r="C15" s="101">
        <v>93400000</v>
      </c>
      <c r="D15" s="101">
        <f>D16+D21+D22+D25+D26+D27+D30+D31+D32+D33+D35+D36-D34</f>
        <v>95900000</v>
      </c>
      <c r="E15" s="101">
        <v>108517000</v>
      </c>
      <c r="F15" s="101">
        <v>87210000</v>
      </c>
      <c r="G15" s="101">
        <f>G16+G21+G22+G25+G26+G27+G30+G31+G32+G33+G35+G36-G34</f>
        <v>91525000</v>
      </c>
      <c r="H15" s="134">
        <f>G15/E15*100</f>
        <v>84.341623893030587</v>
      </c>
      <c r="I15" s="134">
        <f>G15/F15*100</f>
        <v>104.94782708404999</v>
      </c>
    </row>
    <row r="16" spans="1:10" s="6" customFormat="1" ht="17.100000000000001" customHeight="1">
      <c r="A16" s="48">
        <v>1</v>
      </c>
      <c r="B16" s="51" t="s">
        <v>116</v>
      </c>
      <c r="C16" s="69">
        <v>26000000</v>
      </c>
      <c r="D16" s="69">
        <f>SUBTOTAL(9,D17:D20)</f>
        <v>26000000</v>
      </c>
      <c r="E16" s="69">
        <f>SUBTOTAL(9,E17:E20)</f>
        <v>26090000</v>
      </c>
      <c r="F16" s="69">
        <v>28800000</v>
      </c>
      <c r="G16" s="69">
        <f>SUBTOTAL(9,G17:G20)</f>
        <v>28800000</v>
      </c>
      <c r="H16" s="79">
        <f>G16/E16*100</f>
        <v>110.38712150249137</v>
      </c>
      <c r="I16" s="79">
        <f>G16/F16*100</f>
        <v>100</v>
      </c>
    </row>
    <row r="17" spans="1:10" s="4" customFormat="1" ht="17.100000000000001" customHeight="1">
      <c r="A17" s="48"/>
      <c r="B17" s="51" t="s">
        <v>80</v>
      </c>
      <c r="C17" s="69"/>
      <c r="D17" s="69">
        <v>14785000</v>
      </c>
      <c r="E17" s="69">
        <v>14611000</v>
      </c>
      <c r="F17" s="69"/>
      <c r="G17" s="69">
        <v>15080000</v>
      </c>
      <c r="H17" s="79"/>
      <c r="I17" s="79"/>
    </row>
    <row r="18" spans="1:10" s="4" customFormat="1" ht="17.100000000000001" customHeight="1">
      <c r="A18" s="48"/>
      <c r="B18" s="51" t="s">
        <v>81</v>
      </c>
      <c r="C18" s="69"/>
      <c r="D18" s="69">
        <v>500000</v>
      </c>
      <c r="E18" s="69">
        <v>1765000</v>
      </c>
      <c r="F18" s="69"/>
      <c r="G18" s="69">
        <v>1900000</v>
      </c>
      <c r="H18" s="79"/>
      <c r="I18" s="79"/>
    </row>
    <row r="19" spans="1:10" s="4" customFormat="1" ht="17.100000000000001" customHeight="1">
      <c r="A19" s="48"/>
      <c r="B19" s="51" t="s">
        <v>82</v>
      </c>
      <c r="C19" s="69"/>
      <c r="D19" s="69">
        <v>10215000</v>
      </c>
      <c r="E19" s="69">
        <v>9700000</v>
      </c>
      <c r="F19" s="69"/>
      <c r="G19" s="69">
        <v>11320000</v>
      </c>
      <c r="H19" s="79"/>
      <c r="I19" s="79"/>
    </row>
    <row r="20" spans="1:10" s="4" customFormat="1" ht="17.100000000000001" customHeight="1">
      <c r="A20" s="48"/>
      <c r="B20" s="51" t="s">
        <v>17</v>
      </c>
      <c r="C20" s="69"/>
      <c r="D20" s="69">
        <v>500000</v>
      </c>
      <c r="E20" s="69">
        <v>14000</v>
      </c>
      <c r="F20" s="69"/>
      <c r="G20" s="69">
        <v>500000</v>
      </c>
      <c r="H20" s="79"/>
      <c r="I20" s="79"/>
    </row>
    <row r="21" spans="1:10" s="6" customFormat="1" ht="17.100000000000001" customHeight="1">
      <c r="A21" s="48">
        <v>2</v>
      </c>
      <c r="B21" s="51" t="s">
        <v>12</v>
      </c>
      <c r="C21" s="69">
        <v>16000000</v>
      </c>
      <c r="D21" s="69">
        <v>16000000</v>
      </c>
      <c r="E21" s="69">
        <v>11400000</v>
      </c>
      <c r="F21" s="69">
        <v>13100000</v>
      </c>
      <c r="G21" s="69">
        <v>13100000</v>
      </c>
      <c r="H21" s="79">
        <f>G21/E21*100</f>
        <v>114.91228070175438</v>
      </c>
      <c r="I21" s="79">
        <f>G21/F21*100</f>
        <v>100</v>
      </c>
    </row>
    <row r="22" spans="1:10" s="6" customFormat="1" ht="17.100000000000001" customHeight="1">
      <c r="A22" s="48">
        <v>3</v>
      </c>
      <c r="B22" s="51" t="s">
        <v>26</v>
      </c>
      <c r="C22" s="69"/>
      <c r="D22" s="69"/>
      <c r="E22" s="69">
        <v>10000</v>
      </c>
      <c r="F22" s="69"/>
      <c r="G22" s="69"/>
      <c r="H22" s="79"/>
      <c r="I22" s="79"/>
    </row>
    <row r="23" spans="1:10" s="6" customFormat="1" ht="17.100000000000001" customHeight="1">
      <c r="A23" s="48">
        <v>4</v>
      </c>
      <c r="B23" s="51" t="s">
        <v>27</v>
      </c>
      <c r="C23" s="69">
        <v>300000</v>
      </c>
      <c r="D23" s="69">
        <v>300000</v>
      </c>
      <c r="E23" s="69">
        <f>SUBTOTAL(9,E24:E26)</f>
        <v>250000</v>
      </c>
      <c r="F23" s="69">
        <v>300000</v>
      </c>
      <c r="G23" s="69">
        <f>SUBTOTAL(9,G24:G26)</f>
        <v>300000</v>
      </c>
      <c r="H23" s="79">
        <f>G23/E23*100</f>
        <v>120</v>
      </c>
      <c r="I23" s="79">
        <f>G23/F23*100</f>
        <v>100</v>
      </c>
      <c r="J23" s="19"/>
    </row>
    <row r="24" spans="1:10" s="4" customFormat="1" ht="17.100000000000001" customHeight="1">
      <c r="A24" s="48"/>
      <c r="B24" s="51" t="s">
        <v>83</v>
      </c>
      <c r="C24" s="69"/>
      <c r="D24" s="69">
        <v>150000</v>
      </c>
      <c r="E24" s="69">
        <v>125000</v>
      </c>
      <c r="F24" s="69"/>
      <c r="G24" s="69">
        <v>150000</v>
      </c>
      <c r="H24" s="79"/>
      <c r="I24" s="79"/>
    </row>
    <row r="25" spans="1:10" s="4" customFormat="1" ht="17.100000000000001" customHeight="1">
      <c r="A25" s="48"/>
      <c r="B25" s="51" t="s">
        <v>85</v>
      </c>
      <c r="C25" s="69"/>
      <c r="D25" s="69">
        <v>120000</v>
      </c>
      <c r="E25" s="69">
        <v>100000</v>
      </c>
      <c r="F25" s="69"/>
      <c r="G25" s="69">
        <v>120000</v>
      </c>
      <c r="H25" s="79"/>
      <c r="I25" s="79"/>
    </row>
    <row r="26" spans="1:10" s="4" customFormat="1" ht="17.100000000000001" customHeight="1">
      <c r="A26" s="48"/>
      <c r="B26" s="51" t="s">
        <v>86</v>
      </c>
      <c r="C26" s="69"/>
      <c r="D26" s="69">
        <v>30000</v>
      </c>
      <c r="E26" s="69">
        <v>25000</v>
      </c>
      <c r="F26" s="69"/>
      <c r="G26" s="69">
        <v>30000</v>
      </c>
      <c r="H26" s="79"/>
      <c r="I26" s="79"/>
    </row>
    <row r="27" spans="1:10" s="6" customFormat="1" ht="17.100000000000001" customHeight="1">
      <c r="A27" s="48">
        <v>5</v>
      </c>
      <c r="B27" s="51" t="s">
        <v>11</v>
      </c>
      <c r="C27" s="69">
        <v>4700000</v>
      </c>
      <c r="D27" s="69">
        <v>4700000</v>
      </c>
      <c r="E27" s="69">
        <v>3500000</v>
      </c>
      <c r="F27" s="69">
        <v>3700000</v>
      </c>
      <c r="G27" s="69">
        <v>3700000</v>
      </c>
      <c r="H27" s="79">
        <f>G27/E27*100</f>
        <v>105.71428571428572</v>
      </c>
      <c r="I27" s="79">
        <f>G27/F27*100</f>
        <v>100</v>
      </c>
    </row>
    <row r="28" spans="1:10" s="6" customFormat="1" ht="17.100000000000001" customHeight="1">
      <c r="A28" s="48">
        <v>6</v>
      </c>
      <c r="B28" s="51" t="s">
        <v>28</v>
      </c>
      <c r="C28" s="69">
        <v>40000000</v>
      </c>
      <c r="D28" s="69">
        <f>SUBTOTAL(9,D29:D31)</f>
        <v>42600000</v>
      </c>
      <c r="E28" s="69">
        <f>SUBTOTAL(9,E29:E31)</f>
        <v>64250000</v>
      </c>
      <c r="F28" s="69">
        <v>35000000</v>
      </c>
      <c r="G28" s="69">
        <f>SUBTOTAL(9,G29:G31)</f>
        <v>40200000</v>
      </c>
      <c r="H28" s="79">
        <f>G28/E28*100</f>
        <v>62.568093385214006</v>
      </c>
      <c r="I28" s="79">
        <f>G28/F28*100</f>
        <v>114.85714285714286</v>
      </c>
    </row>
    <row r="29" spans="1:10" s="4" customFormat="1" ht="17.100000000000001" customHeight="1">
      <c r="A29" s="48"/>
      <c r="B29" s="51" t="s">
        <v>117</v>
      </c>
      <c r="C29" s="69"/>
      <c r="D29" s="69">
        <v>8650000</v>
      </c>
      <c r="E29" s="69">
        <v>10758000</v>
      </c>
      <c r="F29" s="69"/>
      <c r="G29" s="69">
        <v>8025000</v>
      </c>
      <c r="H29" s="79"/>
      <c r="I29" s="79"/>
    </row>
    <row r="30" spans="1:10" s="4" customFormat="1" ht="17.100000000000001" customHeight="1">
      <c r="A30" s="48"/>
      <c r="B30" s="51" t="s">
        <v>118</v>
      </c>
      <c r="C30" s="69"/>
      <c r="D30" s="69">
        <v>16430000</v>
      </c>
      <c r="E30" s="69">
        <v>32614000</v>
      </c>
      <c r="F30" s="69"/>
      <c r="G30" s="69">
        <v>15535000</v>
      </c>
      <c r="H30" s="79"/>
      <c r="I30" s="79"/>
    </row>
    <row r="31" spans="1:10" s="4" customFormat="1" ht="17.100000000000001" customHeight="1">
      <c r="A31" s="48"/>
      <c r="B31" s="51" t="s">
        <v>119</v>
      </c>
      <c r="C31" s="69"/>
      <c r="D31" s="69">
        <v>17520000</v>
      </c>
      <c r="E31" s="69">
        <v>20878000</v>
      </c>
      <c r="F31" s="69"/>
      <c r="G31" s="69">
        <v>16640000</v>
      </c>
      <c r="H31" s="79"/>
      <c r="I31" s="79"/>
    </row>
    <row r="32" spans="1:10" s="6" customFormat="1" ht="17.100000000000001" customHeight="1">
      <c r="A32" s="48">
        <v>7</v>
      </c>
      <c r="B32" s="51" t="s">
        <v>29</v>
      </c>
      <c r="C32" s="69">
        <v>6300000</v>
      </c>
      <c r="D32" s="69">
        <v>6300000</v>
      </c>
      <c r="E32" s="69">
        <v>5800000</v>
      </c>
      <c r="F32" s="69">
        <v>6200000</v>
      </c>
      <c r="G32" s="69">
        <v>6200000</v>
      </c>
      <c r="H32" s="79">
        <f>G32/E32*100</f>
        <v>106.89655172413792</v>
      </c>
      <c r="I32" s="79">
        <f>G32/F32*100</f>
        <v>100</v>
      </c>
    </row>
    <row r="33" spans="1:9" s="6" customFormat="1" ht="17.100000000000001" customHeight="1">
      <c r="A33" s="48">
        <v>8</v>
      </c>
      <c r="B33" s="51" t="s">
        <v>13</v>
      </c>
      <c r="C33" s="69">
        <v>5000000</v>
      </c>
      <c r="D33" s="69">
        <v>5000000</v>
      </c>
      <c r="E33" s="69">
        <v>5400000</v>
      </c>
      <c r="F33" s="69">
        <v>6000000</v>
      </c>
      <c r="G33" s="69">
        <v>6000000</v>
      </c>
      <c r="H33" s="79">
        <f>G33/E33*100</f>
        <v>111.11111111111111</v>
      </c>
      <c r="I33" s="79">
        <f>G33/F33*100</f>
        <v>100</v>
      </c>
    </row>
    <row r="34" spans="1:9" s="54" customFormat="1" ht="17.100000000000001" customHeight="1">
      <c r="A34" s="52"/>
      <c r="B34" s="53" t="s">
        <v>87</v>
      </c>
      <c r="C34" s="72">
        <v>800000</v>
      </c>
      <c r="D34" s="72">
        <v>800000</v>
      </c>
      <c r="E34" s="72">
        <v>2200000</v>
      </c>
      <c r="F34" s="72">
        <v>2800000</v>
      </c>
      <c r="G34" s="72">
        <v>2800000</v>
      </c>
      <c r="H34" s="131"/>
      <c r="I34" s="131"/>
    </row>
    <row r="35" spans="1:9" s="4" customFormat="1" ht="17.100000000000001" customHeight="1">
      <c r="A35" s="48">
        <v>9</v>
      </c>
      <c r="B35" s="51" t="s">
        <v>30</v>
      </c>
      <c r="C35" s="69">
        <v>200000</v>
      </c>
      <c r="D35" s="69">
        <v>200000</v>
      </c>
      <c r="E35" s="69">
        <v>200000</v>
      </c>
      <c r="F35" s="69">
        <v>200000</v>
      </c>
      <c r="G35" s="69">
        <v>200000</v>
      </c>
      <c r="H35" s="79">
        <f>G35/E35*100</f>
        <v>100</v>
      </c>
      <c r="I35" s="79">
        <f>G35/F35*100</f>
        <v>100</v>
      </c>
    </row>
    <row r="36" spans="1:9" s="4" customFormat="1" ht="17.100000000000001" customHeight="1">
      <c r="A36" s="48">
        <v>10</v>
      </c>
      <c r="B36" s="55" t="s">
        <v>31</v>
      </c>
      <c r="C36" s="69">
        <v>4000000</v>
      </c>
      <c r="D36" s="69">
        <v>4400000</v>
      </c>
      <c r="E36" s="69">
        <v>4700000</v>
      </c>
      <c r="F36" s="69">
        <v>4000000</v>
      </c>
      <c r="G36" s="69">
        <v>4000000</v>
      </c>
      <c r="H36" s="79">
        <f>G36/E36*100</f>
        <v>85.106382978723403</v>
      </c>
      <c r="I36" s="79">
        <f>G36/F36*100</f>
        <v>100</v>
      </c>
    </row>
    <row r="37" spans="1:9" s="4" customFormat="1" ht="24">
      <c r="A37" s="49" t="s">
        <v>4</v>
      </c>
      <c r="B37" s="112" t="s">
        <v>88</v>
      </c>
      <c r="C37" s="68">
        <f>C38+C39</f>
        <v>5248000</v>
      </c>
      <c r="D37" s="68">
        <f>D38+D39</f>
        <v>5248000</v>
      </c>
      <c r="E37" s="68">
        <f>E38+E39</f>
        <v>341000</v>
      </c>
      <c r="F37" s="68">
        <f>F38+F39</f>
        <v>2131000</v>
      </c>
      <c r="G37" s="68">
        <f>G38+G39</f>
        <v>2131000</v>
      </c>
      <c r="H37" s="77"/>
      <c r="I37" s="78">
        <f>G37/F37*100</f>
        <v>100</v>
      </c>
    </row>
    <row r="38" spans="1:9" s="4" customFormat="1" ht="17.100000000000001" customHeight="1">
      <c r="A38" s="48">
        <v>1</v>
      </c>
      <c r="B38" s="55" t="s">
        <v>89</v>
      </c>
      <c r="C38" s="69">
        <v>571000</v>
      </c>
      <c r="D38" s="69">
        <v>571000</v>
      </c>
      <c r="E38" s="69"/>
      <c r="F38" s="69">
        <v>600000</v>
      </c>
      <c r="G38" s="69">
        <v>600000</v>
      </c>
      <c r="H38" s="79"/>
      <c r="I38" s="79">
        <f>G38/F38*100</f>
        <v>100</v>
      </c>
    </row>
    <row r="39" spans="1:9" s="4" customFormat="1" ht="17.100000000000001" customHeight="1">
      <c r="A39" s="48">
        <v>2</v>
      </c>
      <c r="B39" s="55" t="s">
        <v>19</v>
      </c>
      <c r="C39" s="69">
        <v>4677000</v>
      </c>
      <c r="D39" s="69">
        <v>4677000</v>
      </c>
      <c r="E39" s="69">
        <v>341000</v>
      </c>
      <c r="F39" s="69">
        <v>1531000</v>
      </c>
      <c r="G39" s="69">
        <v>1531000</v>
      </c>
      <c r="H39" s="79"/>
      <c r="I39" s="79">
        <f>G39/F39*100</f>
        <v>100</v>
      </c>
    </row>
    <row r="40" spans="1:9" s="4" customFormat="1" ht="17.100000000000001" customHeight="1">
      <c r="A40" s="49" t="s">
        <v>5</v>
      </c>
      <c r="B40" s="50" t="s">
        <v>32</v>
      </c>
      <c r="C40" s="68"/>
      <c r="D40" s="68"/>
      <c r="E40" s="68">
        <v>156380383.40099999</v>
      </c>
      <c r="F40" s="68"/>
      <c r="G40" s="68"/>
      <c r="H40" s="77"/>
      <c r="I40" s="78"/>
    </row>
    <row r="41" spans="1:9" s="4" customFormat="1" ht="17.100000000000001" customHeight="1">
      <c r="A41" s="49" t="s">
        <v>6</v>
      </c>
      <c r="B41" s="50" t="s">
        <v>33</v>
      </c>
      <c r="C41" s="68"/>
      <c r="D41" s="68"/>
      <c r="E41" s="68">
        <v>6202945.449</v>
      </c>
      <c r="F41" s="68"/>
      <c r="G41" s="68"/>
      <c r="H41" s="77"/>
      <c r="I41" s="78"/>
    </row>
    <row r="42" spans="1:9" s="4" customFormat="1" ht="30.75" customHeight="1">
      <c r="A42" s="49" t="s">
        <v>7</v>
      </c>
      <c r="B42" s="138" t="s">
        <v>34</v>
      </c>
      <c r="C42" s="68">
        <f>SUM(C43:C44)</f>
        <v>457847000</v>
      </c>
      <c r="D42" s="68">
        <f>SUM(D43:D44)</f>
        <v>457847000</v>
      </c>
      <c r="E42" s="68">
        <f>SUM(E43:E44)</f>
        <v>575973000</v>
      </c>
      <c r="F42" s="68">
        <f>SUM(F43:F44)</f>
        <v>546162000</v>
      </c>
      <c r="G42" s="68">
        <f>SUM(G43:G44)</f>
        <v>546162000</v>
      </c>
      <c r="H42" s="78">
        <f>G42/E42*100</f>
        <v>94.824236552755082</v>
      </c>
      <c r="I42" s="78">
        <f>G42/F42*100</f>
        <v>100</v>
      </c>
    </row>
    <row r="43" spans="1:9" s="4" customFormat="1" ht="17.100000000000001" customHeight="1">
      <c r="A43" s="48">
        <v>1</v>
      </c>
      <c r="B43" s="51" t="s">
        <v>35</v>
      </c>
      <c r="C43" s="73">
        <v>448015000</v>
      </c>
      <c r="D43" s="73">
        <v>448015000</v>
      </c>
      <c r="E43" s="73">
        <v>448015000</v>
      </c>
      <c r="F43" s="73">
        <v>452902000</v>
      </c>
      <c r="G43" s="73">
        <v>452902000</v>
      </c>
      <c r="H43" s="79">
        <f>G43/E43*100</f>
        <v>101.09081169157284</v>
      </c>
      <c r="I43" s="79">
        <f>G43/F43*100</f>
        <v>100</v>
      </c>
    </row>
    <row r="44" spans="1:9" s="4" customFormat="1" ht="17.100000000000001" customHeight="1">
      <c r="A44" s="48">
        <v>2</v>
      </c>
      <c r="B44" s="51" t="s">
        <v>36</v>
      </c>
      <c r="C44" s="100">
        <v>9832000</v>
      </c>
      <c r="D44" s="100">
        <v>9832000</v>
      </c>
      <c r="E44" s="100">
        <v>127958000</v>
      </c>
      <c r="F44" s="100">
        <f>30210000+63050000</f>
        <v>93260000</v>
      </c>
      <c r="G44" s="100">
        <f>30210000+63050000</f>
        <v>93260000</v>
      </c>
      <c r="H44" s="79">
        <f>G44/E44*100</f>
        <v>72.883289829475302</v>
      </c>
      <c r="I44" s="79">
        <f>G44/F44*100</f>
        <v>100</v>
      </c>
    </row>
    <row r="45" spans="1:9" s="4" customFormat="1" ht="18" customHeight="1">
      <c r="A45" s="49" t="s">
        <v>110</v>
      </c>
      <c r="B45" s="50" t="s">
        <v>109</v>
      </c>
      <c r="C45" s="101"/>
      <c r="D45" s="101"/>
      <c r="E45" s="101"/>
      <c r="F45" s="132"/>
      <c r="G45" s="133"/>
      <c r="H45" s="82"/>
      <c r="I45" s="81"/>
    </row>
    <row r="46" spans="1:9" s="4" customFormat="1" ht="18" customHeight="1">
      <c r="A46" s="49" t="s">
        <v>2</v>
      </c>
      <c r="B46" s="114" t="s">
        <v>37</v>
      </c>
      <c r="C46" s="122"/>
      <c r="D46" s="123"/>
      <c r="E46" s="123"/>
      <c r="F46" s="75"/>
      <c r="G46" s="75"/>
      <c r="H46" s="80"/>
      <c r="I46" s="80"/>
    </row>
    <row r="47" spans="1:9" s="4" customFormat="1" ht="18" customHeight="1">
      <c r="A47" s="48"/>
      <c r="B47" s="49" t="s">
        <v>38</v>
      </c>
      <c r="C47" s="68">
        <f>C48</f>
        <v>556495000</v>
      </c>
      <c r="D47" s="68">
        <f>D48</f>
        <v>558995000</v>
      </c>
      <c r="E47" s="68">
        <f t="shared" ref="E47:G47" si="0">E48</f>
        <v>716533000</v>
      </c>
      <c r="F47" s="68">
        <f t="shared" si="0"/>
        <v>635502000</v>
      </c>
      <c r="G47" s="68">
        <f t="shared" si="0"/>
        <v>639818000</v>
      </c>
      <c r="H47" s="78">
        <f>G47/E47*100</f>
        <v>89.293584524369436</v>
      </c>
      <c r="I47" s="78">
        <f>G47/F47*100</f>
        <v>100.67914813800742</v>
      </c>
    </row>
    <row r="48" spans="1:9" s="4" customFormat="1" ht="18" customHeight="1">
      <c r="A48" s="49"/>
      <c r="B48" s="111" t="s">
        <v>39</v>
      </c>
      <c r="C48" s="68">
        <f>C49+C55+C66+C67</f>
        <v>556495000</v>
      </c>
      <c r="D48" s="68">
        <f>D49+D55+D66+D67</f>
        <v>558995000</v>
      </c>
      <c r="E48" s="68">
        <f>E49+E55+E66+E67</f>
        <v>716533000</v>
      </c>
      <c r="F48" s="68">
        <f>F49+F55+F66+F67</f>
        <v>635502000</v>
      </c>
      <c r="G48" s="68">
        <f>G49+G55+G66+G67</f>
        <v>639818000</v>
      </c>
      <c r="H48" s="78">
        <f>G48/E48*100</f>
        <v>89.293584524369436</v>
      </c>
      <c r="I48" s="78">
        <f>G48/F48*100</f>
        <v>100.67914813800742</v>
      </c>
    </row>
    <row r="49" spans="1:11" s="4" customFormat="1" ht="18" customHeight="1">
      <c r="A49" s="49">
        <v>1</v>
      </c>
      <c r="B49" s="50" t="s">
        <v>55</v>
      </c>
      <c r="C49" s="76">
        <f>C50+C52</f>
        <v>53526000</v>
      </c>
      <c r="D49" s="76">
        <f>D50+D52</f>
        <v>55626000</v>
      </c>
      <c r="E49" s="76">
        <f>E50+E52</f>
        <v>175000000</v>
      </c>
      <c r="F49" s="76">
        <f>F50+F52</f>
        <v>47933000</v>
      </c>
      <c r="G49" s="76">
        <f>G50+G52</f>
        <v>52249000</v>
      </c>
      <c r="H49" s="78">
        <f>G49/E49*100</f>
        <v>29.856571428571428</v>
      </c>
      <c r="I49" s="78">
        <f>G49/F49*100</f>
        <v>109.00423507812988</v>
      </c>
    </row>
    <row r="50" spans="1:11" s="4" customFormat="1" ht="18" customHeight="1">
      <c r="A50" s="48" t="s">
        <v>16</v>
      </c>
      <c r="B50" s="51" t="s">
        <v>56</v>
      </c>
      <c r="C50" s="69">
        <v>21676000</v>
      </c>
      <c r="D50" s="69">
        <v>21676000</v>
      </c>
      <c r="E50" s="69">
        <v>130000000</v>
      </c>
      <c r="F50" s="69">
        <v>20073000</v>
      </c>
      <c r="G50" s="69">
        <v>20073000</v>
      </c>
      <c r="H50" s="79">
        <f>G50/E50*100</f>
        <v>15.440769230769231</v>
      </c>
      <c r="I50" s="79">
        <f>G50/F50*100</f>
        <v>100</v>
      </c>
    </row>
    <row r="51" spans="1:11" s="4" customFormat="1" ht="18" customHeight="1">
      <c r="A51" s="48"/>
      <c r="B51" s="53" t="s">
        <v>57</v>
      </c>
      <c r="C51" s="100"/>
      <c r="D51" s="100"/>
      <c r="E51" s="100">
        <v>35700000</v>
      </c>
      <c r="F51" s="100"/>
      <c r="G51" s="100"/>
      <c r="H51" s="79"/>
      <c r="I51" s="79"/>
    </row>
    <row r="52" spans="1:11" s="4" customFormat="1" ht="18" customHeight="1">
      <c r="A52" s="48" t="s">
        <v>18</v>
      </c>
      <c r="B52" s="51" t="s">
        <v>90</v>
      </c>
      <c r="C52" s="69">
        <f>C53+C54</f>
        <v>31850000</v>
      </c>
      <c r="D52" s="69">
        <f>D53+D54</f>
        <v>33950000</v>
      </c>
      <c r="E52" s="69">
        <f>E53+E54</f>
        <v>45000000</v>
      </c>
      <c r="F52" s="69">
        <f>F53+F54</f>
        <v>27860000</v>
      </c>
      <c r="G52" s="69">
        <f>G53+G54</f>
        <v>32176000</v>
      </c>
      <c r="H52" s="79">
        <f>G52/E52*100</f>
        <v>71.50222222222223</v>
      </c>
      <c r="I52" s="79">
        <f>G52/F52*100</f>
        <v>115.49174443646805</v>
      </c>
    </row>
    <row r="53" spans="1:11" s="4" customFormat="1" ht="18" customHeight="1">
      <c r="A53" s="52" t="s">
        <v>91</v>
      </c>
      <c r="B53" s="53" t="s">
        <v>92</v>
      </c>
      <c r="C53" s="100">
        <v>31850000</v>
      </c>
      <c r="D53" s="100">
        <v>33950000</v>
      </c>
      <c r="E53" s="100">
        <v>45000000</v>
      </c>
      <c r="F53" s="100">
        <v>27860000</v>
      </c>
      <c r="G53" s="100">
        <v>32176000</v>
      </c>
      <c r="H53" s="83"/>
      <c r="I53" s="83"/>
    </row>
    <row r="54" spans="1:11" s="4" customFormat="1" ht="18" customHeight="1">
      <c r="A54" s="52" t="s">
        <v>91</v>
      </c>
      <c r="B54" s="53" t="s">
        <v>93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81"/>
      <c r="I54" s="81"/>
    </row>
    <row r="55" spans="1:11" s="4" customFormat="1" ht="18" customHeight="1">
      <c r="A55" s="49">
        <v>2</v>
      </c>
      <c r="B55" s="50" t="s">
        <v>8</v>
      </c>
      <c r="C55" s="124">
        <v>482204000</v>
      </c>
      <c r="D55" s="124">
        <f>SUM(D56:D65)</f>
        <v>492436000</v>
      </c>
      <c r="E55" s="124">
        <f>SUM(E56:E65)</f>
        <v>530600000</v>
      </c>
      <c r="F55" s="124">
        <v>545253000</v>
      </c>
      <c r="G55" s="124">
        <f>SUM(G56:G65)</f>
        <v>575463000</v>
      </c>
      <c r="H55" s="78">
        <f>G55/E55*100</f>
        <v>108.45514511873351</v>
      </c>
      <c r="I55" s="78">
        <f>G55/F55*100</f>
        <v>105.5405472322023</v>
      </c>
    </row>
    <row r="56" spans="1:11" s="4" customFormat="1" ht="18" customHeight="1">
      <c r="A56" s="48" t="s">
        <v>58</v>
      </c>
      <c r="B56" s="51" t="s">
        <v>59</v>
      </c>
      <c r="C56" s="125"/>
      <c r="D56" s="69">
        <v>9238000</v>
      </c>
      <c r="E56" s="69">
        <v>13500000</v>
      </c>
      <c r="F56" s="125"/>
      <c r="G56" s="69">
        <f>1975968+6479438</f>
        <v>8455406</v>
      </c>
      <c r="H56" s="79">
        <f t="shared" ref="H56:H61" si="1">G56/E56*100</f>
        <v>62.632637037037043</v>
      </c>
      <c r="I56" s="82"/>
      <c r="J56" s="137">
        <f>G56-K56</f>
        <v>1975967.7943200003</v>
      </c>
      <c r="K56" s="136">
        <v>6479438.2056799997</v>
      </c>
    </row>
    <row r="57" spans="1:11" s="4" customFormat="1" ht="18" customHeight="1">
      <c r="A57" s="48" t="s">
        <v>60</v>
      </c>
      <c r="B57" s="51" t="s">
        <v>61</v>
      </c>
      <c r="C57" s="125"/>
      <c r="D57" s="69">
        <v>3679000</v>
      </c>
      <c r="E57" s="69">
        <v>3500000</v>
      </c>
      <c r="F57" s="125"/>
      <c r="G57" s="69">
        <f>624500+4018694</f>
        <v>4643194</v>
      </c>
      <c r="H57" s="79">
        <f t="shared" si="1"/>
        <v>132.66268571428571</v>
      </c>
      <c r="I57" s="82"/>
      <c r="J57" s="137">
        <f t="shared" ref="J57:J65" si="2">G57-K57</f>
        <v>624500</v>
      </c>
      <c r="K57" s="136">
        <v>4018694</v>
      </c>
    </row>
    <row r="58" spans="1:11" s="4" customFormat="1" ht="18" customHeight="1">
      <c r="A58" s="48" t="s">
        <v>62</v>
      </c>
      <c r="B58" s="51" t="s">
        <v>40</v>
      </c>
      <c r="C58" s="125"/>
      <c r="D58" s="69">
        <v>253855000</v>
      </c>
      <c r="E58" s="69">
        <v>265230000</v>
      </c>
      <c r="F58" s="125"/>
      <c r="G58" s="69">
        <v>296802733</v>
      </c>
      <c r="H58" s="79">
        <f t="shared" si="1"/>
        <v>111.90390717490479</v>
      </c>
      <c r="I58" s="82"/>
      <c r="J58" s="137">
        <f t="shared" si="2"/>
        <v>296802733</v>
      </c>
      <c r="K58" s="136"/>
    </row>
    <row r="59" spans="1:11" s="4" customFormat="1" ht="18" customHeight="1">
      <c r="A59" s="48" t="s">
        <v>63</v>
      </c>
      <c r="B59" s="51" t="s">
        <v>64</v>
      </c>
      <c r="C59" s="125"/>
      <c r="D59" s="69">
        <v>20085000</v>
      </c>
      <c r="E59" s="69">
        <v>22000000</v>
      </c>
      <c r="F59" s="125"/>
      <c r="G59" s="69">
        <v>22905000</v>
      </c>
      <c r="H59" s="79">
        <f t="shared" si="1"/>
        <v>104.11363636363635</v>
      </c>
      <c r="I59" s="82"/>
      <c r="J59" s="137">
        <f t="shared" si="2"/>
        <v>22905000</v>
      </c>
      <c r="K59" s="136"/>
    </row>
    <row r="60" spans="1:11" s="4" customFormat="1" ht="18" customHeight="1">
      <c r="A60" s="48" t="s">
        <v>65</v>
      </c>
      <c r="B60" s="51" t="s">
        <v>66</v>
      </c>
      <c r="C60" s="125"/>
      <c r="D60" s="69">
        <f>4834000+426000</f>
        <v>5260000</v>
      </c>
      <c r="E60" s="69">
        <f>3900000+1760000</f>
        <v>5660000</v>
      </c>
      <c r="F60" s="125"/>
      <c r="G60" s="69">
        <v>4848009</v>
      </c>
      <c r="H60" s="79">
        <f t="shared" si="1"/>
        <v>85.653869257950532</v>
      </c>
      <c r="I60" s="82"/>
      <c r="J60" s="137">
        <f t="shared" si="2"/>
        <v>4848009</v>
      </c>
      <c r="K60" s="136"/>
    </row>
    <row r="61" spans="1:11" s="4" customFormat="1" ht="18" customHeight="1">
      <c r="A61" s="48" t="s">
        <v>67</v>
      </c>
      <c r="B61" s="51" t="s">
        <v>70</v>
      </c>
      <c r="C61" s="125"/>
      <c r="D61" s="69">
        <v>7053000</v>
      </c>
      <c r="E61" s="69">
        <v>8750000</v>
      </c>
      <c r="F61" s="125"/>
      <c r="G61" s="69">
        <f>4396409+1329647</f>
        <v>5726056</v>
      </c>
      <c r="H61" s="79">
        <f t="shared" si="1"/>
        <v>65.440640000000002</v>
      </c>
      <c r="I61" s="82"/>
      <c r="J61" s="137">
        <f t="shared" si="2"/>
        <v>4396409</v>
      </c>
      <c r="K61" s="136">
        <v>1329647</v>
      </c>
    </row>
    <row r="62" spans="1:11" s="4" customFormat="1" ht="18" customHeight="1">
      <c r="A62" s="48" t="s">
        <v>69</v>
      </c>
      <c r="B62" s="51" t="s">
        <v>94</v>
      </c>
      <c r="C62" s="125"/>
      <c r="D62" s="69">
        <v>19396000</v>
      </c>
      <c r="E62" s="69">
        <v>50710000</v>
      </c>
      <c r="F62" s="125"/>
      <c r="G62" s="69">
        <f>24084328+3814469</f>
        <v>27898797</v>
      </c>
      <c r="H62" s="79">
        <v>86.908972396984637</v>
      </c>
      <c r="I62" s="82"/>
      <c r="J62" s="137">
        <f t="shared" si="2"/>
        <v>24084328.030000001</v>
      </c>
      <c r="K62" s="136">
        <v>3814468.9699999997</v>
      </c>
    </row>
    <row r="63" spans="1:11" s="4" customFormat="1" ht="18" customHeight="1">
      <c r="A63" s="48" t="s">
        <v>71</v>
      </c>
      <c r="B63" s="51" t="s">
        <v>73</v>
      </c>
      <c r="C63" s="125"/>
      <c r="D63" s="69">
        <v>106115000</v>
      </c>
      <c r="E63" s="69">
        <v>110300000</v>
      </c>
      <c r="F63" s="125"/>
      <c r="G63" s="69">
        <f>45779759+90837497</f>
        <v>136617256</v>
      </c>
      <c r="H63" s="79">
        <f>G63/E63*100</f>
        <v>123.85970625566635</v>
      </c>
      <c r="I63" s="82"/>
      <c r="J63" s="137">
        <f t="shared" si="2"/>
        <v>45779758.098700002</v>
      </c>
      <c r="K63" s="136">
        <v>90837497.901299998</v>
      </c>
    </row>
    <row r="64" spans="1:11" s="4" customFormat="1" ht="18" customHeight="1">
      <c r="A64" s="48" t="s">
        <v>72</v>
      </c>
      <c r="B64" s="51" t="s">
        <v>75</v>
      </c>
      <c r="C64" s="125"/>
      <c r="D64" s="69">
        <v>50885000</v>
      </c>
      <c r="E64" s="69">
        <v>47050000</v>
      </c>
      <c r="F64" s="125"/>
      <c r="G64" s="69">
        <f>48268480+4184120</f>
        <v>52452600</v>
      </c>
      <c r="H64" s="79">
        <f>G64/E64*100</f>
        <v>111.4826780021254</v>
      </c>
      <c r="I64" s="82"/>
      <c r="J64" s="137">
        <f t="shared" si="2"/>
        <v>48268480.399999999</v>
      </c>
      <c r="K64" s="136">
        <v>4184119.5999999992</v>
      </c>
    </row>
    <row r="65" spans="1:11" s="4" customFormat="1" ht="17.25" customHeight="1">
      <c r="A65" s="48" t="s">
        <v>74</v>
      </c>
      <c r="B65" s="51" t="s">
        <v>77</v>
      </c>
      <c r="C65" s="125"/>
      <c r="D65" s="69">
        <v>16870000</v>
      </c>
      <c r="E65" s="69">
        <v>3900000</v>
      </c>
      <c r="F65" s="125"/>
      <c r="G65" s="69">
        <f>2500000+2200000+2500000+630000+4066049+3217900</f>
        <v>15113949</v>
      </c>
      <c r="H65" s="79">
        <f>G65/E65*100</f>
        <v>387.53715384615384</v>
      </c>
      <c r="I65" s="82"/>
      <c r="J65" s="137">
        <f t="shared" si="2"/>
        <v>15113949</v>
      </c>
      <c r="K65" s="136"/>
    </row>
    <row r="66" spans="1:11" s="4" customFormat="1" ht="17.25" customHeight="1">
      <c r="A66" s="33">
        <v>3</v>
      </c>
      <c r="B66" s="50" t="s">
        <v>9</v>
      </c>
      <c r="C66" s="68">
        <v>10933000</v>
      </c>
      <c r="D66" s="68">
        <v>10933000</v>
      </c>
      <c r="E66" s="68">
        <v>10933000</v>
      </c>
      <c r="F66" s="68">
        <v>12106000</v>
      </c>
      <c r="G66" s="68">
        <v>12106000</v>
      </c>
      <c r="H66" s="78">
        <f>G66/E66*100</f>
        <v>110.72898563980608</v>
      </c>
      <c r="I66" s="78">
        <f>G66/F66*100</f>
        <v>100</v>
      </c>
    </row>
    <row r="67" spans="1:11" s="4" customFormat="1" ht="24">
      <c r="A67" s="49">
        <v>4</v>
      </c>
      <c r="B67" s="57" t="s">
        <v>95</v>
      </c>
      <c r="C67" s="76">
        <v>9832000</v>
      </c>
      <c r="D67" s="76">
        <v>0</v>
      </c>
      <c r="E67" s="76">
        <v>0</v>
      </c>
      <c r="F67" s="76">
        <v>30210000</v>
      </c>
      <c r="G67" s="76">
        <v>0</v>
      </c>
      <c r="H67" s="82"/>
      <c r="I67" s="82"/>
    </row>
    <row r="68" spans="1:11" s="4" customFormat="1" ht="12.75">
      <c r="A68" s="126">
        <v>5</v>
      </c>
      <c r="B68" s="127" t="s">
        <v>112</v>
      </c>
      <c r="C68" s="129"/>
      <c r="D68" s="129"/>
      <c r="E68" s="129"/>
      <c r="F68" s="129"/>
      <c r="G68" s="129"/>
      <c r="H68" s="82"/>
      <c r="I68" s="82"/>
    </row>
    <row r="69" spans="1:11" s="4" customFormat="1" ht="12.75">
      <c r="A69" s="115">
        <v>6</v>
      </c>
      <c r="B69" s="116" t="s">
        <v>78</v>
      </c>
      <c r="C69" s="118"/>
      <c r="D69" s="118"/>
      <c r="E69" s="118"/>
      <c r="F69" s="118"/>
      <c r="G69" s="118"/>
      <c r="H69" s="135"/>
      <c r="I69" s="135"/>
      <c r="J69" s="56"/>
      <c r="K69" s="5"/>
    </row>
    <row r="70" spans="1:11">
      <c r="B70" s="13"/>
      <c r="C70" s="12"/>
      <c r="D70" s="12"/>
      <c r="E70" s="20"/>
      <c r="F70" s="12"/>
      <c r="G70" s="12"/>
      <c r="H70" s="12"/>
      <c r="I70" s="21"/>
    </row>
    <row r="71" spans="1:11">
      <c r="B71" s="13"/>
      <c r="C71" s="12"/>
      <c r="D71" s="12"/>
      <c r="E71" s="20"/>
      <c r="F71" s="12"/>
      <c r="G71" s="12"/>
      <c r="H71" s="12"/>
      <c r="I71" s="21"/>
    </row>
    <row r="72" spans="1:11">
      <c r="B72" s="13"/>
      <c r="C72" s="12"/>
      <c r="D72" s="12"/>
      <c r="E72" s="20"/>
      <c r="F72" s="12"/>
      <c r="G72" s="12"/>
      <c r="H72" s="12"/>
      <c r="I72" s="21"/>
    </row>
    <row r="73" spans="1:11">
      <c r="B73" s="13"/>
      <c r="C73" s="12"/>
      <c r="D73" s="12"/>
      <c r="E73" s="20"/>
      <c r="F73" s="12"/>
      <c r="G73" s="12"/>
      <c r="H73" s="12"/>
      <c r="I73" s="21"/>
    </row>
    <row r="74" spans="1:11">
      <c r="B74" s="13"/>
      <c r="C74" s="12"/>
      <c r="D74" s="12"/>
      <c r="E74" s="20"/>
      <c r="F74" s="12"/>
      <c r="G74" s="12"/>
      <c r="H74" s="12"/>
      <c r="I74" s="21"/>
    </row>
    <row r="75" spans="1:11">
      <c r="B75" s="13"/>
      <c r="C75" s="12"/>
      <c r="D75" s="12"/>
      <c r="E75" s="20"/>
      <c r="F75" s="12"/>
      <c r="G75" s="12"/>
      <c r="H75" s="12"/>
      <c r="I75" s="21"/>
    </row>
    <row r="76" spans="1:11">
      <c r="B76" s="13"/>
      <c r="C76" s="12"/>
      <c r="D76" s="12"/>
      <c r="E76" s="20"/>
      <c r="F76" s="12"/>
      <c r="G76" s="12"/>
      <c r="H76" s="12"/>
      <c r="I76" s="21"/>
    </row>
    <row r="77" spans="1:11">
      <c r="B77" s="13"/>
      <c r="C77" s="12"/>
      <c r="D77" s="12"/>
      <c r="E77" s="20"/>
      <c r="F77" s="12"/>
      <c r="G77" s="12"/>
      <c r="H77" s="12"/>
      <c r="I77" s="21"/>
    </row>
    <row r="78" spans="1:11">
      <c r="B78" s="13"/>
      <c r="C78" s="12"/>
      <c r="D78" s="12"/>
      <c r="E78" s="20"/>
      <c r="F78" s="12"/>
      <c r="G78" s="12"/>
      <c r="H78" s="12"/>
      <c r="I78" s="21"/>
    </row>
    <row r="79" spans="1:11">
      <c r="B79" s="13"/>
      <c r="C79" s="12"/>
      <c r="D79" s="12"/>
      <c r="E79" s="20"/>
      <c r="F79" s="12"/>
      <c r="G79" s="12"/>
      <c r="H79" s="12"/>
      <c r="I79" s="21"/>
    </row>
    <row r="80" spans="1:11">
      <c r="B80" s="13"/>
      <c r="C80" s="12"/>
      <c r="D80" s="12"/>
      <c r="E80" s="20"/>
      <c r="F80" s="12"/>
      <c r="G80" s="12"/>
      <c r="H80" s="12"/>
      <c r="I80" s="21"/>
    </row>
    <row r="81" spans="2:9">
      <c r="B81" s="13"/>
      <c r="C81" s="12"/>
      <c r="D81" s="12"/>
      <c r="E81" s="20"/>
      <c r="F81" s="12"/>
      <c r="G81" s="12"/>
      <c r="H81" s="12"/>
      <c r="I81" s="21"/>
    </row>
    <row r="82" spans="2:9">
      <c r="B82" s="13"/>
      <c r="C82" s="12"/>
      <c r="D82" s="12"/>
      <c r="E82" s="20"/>
      <c r="F82" s="12"/>
      <c r="G82" s="12"/>
      <c r="H82" s="12"/>
      <c r="I82" s="21"/>
    </row>
    <row r="83" spans="2:9">
      <c r="B83" s="13"/>
      <c r="C83" s="12"/>
      <c r="D83" s="12"/>
      <c r="E83" s="20"/>
      <c r="F83" s="12"/>
      <c r="G83" s="12"/>
      <c r="H83" s="12"/>
      <c r="I83" s="21"/>
    </row>
    <row r="84" spans="2:9">
      <c r="B84" s="13"/>
      <c r="C84" s="12"/>
      <c r="D84" s="12"/>
      <c r="E84" s="20"/>
      <c r="F84" s="12"/>
      <c r="G84" s="12"/>
      <c r="H84" s="12"/>
      <c r="I84" s="21"/>
    </row>
    <row r="85" spans="2:9">
      <c r="B85" s="13"/>
      <c r="C85" s="12"/>
      <c r="D85" s="12"/>
      <c r="E85" s="20"/>
      <c r="F85" s="12"/>
      <c r="G85" s="12"/>
      <c r="H85" s="12"/>
      <c r="I85" s="21"/>
    </row>
    <row r="86" spans="2:9">
      <c r="B86" s="13"/>
      <c r="C86" s="12"/>
      <c r="D86" s="12"/>
      <c r="E86" s="20"/>
      <c r="F86" s="12"/>
      <c r="G86" s="12"/>
      <c r="H86" s="12"/>
      <c r="I86" s="21"/>
    </row>
    <row r="87" spans="2:9">
      <c r="B87" s="13"/>
      <c r="C87" s="12"/>
      <c r="D87" s="12"/>
      <c r="E87" s="20"/>
      <c r="F87" s="12"/>
      <c r="G87" s="12"/>
      <c r="H87" s="12"/>
      <c r="I87" s="21"/>
    </row>
    <row r="88" spans="2:9">
      <c r="B88" s="13"/>
      <c r="C88" s="12"/>
      <c r="D88" s="12"/>
      <c r="E88" s="20"/>
      <c r="F88" s="12"/>
      <c r="G88" s="12"/>
      <c r="H88" s="12"/>
      <c r="I88" s="21"/>
    </row>
    <row r="89" spans="2:9">
      <c r="B89" s="13"/>
      <c r="C89" s="12"/>
      <c r="D89" s="12"/>
      <c r="E89" s="20"/>
      <c r="F89" s="12"/>
      <c r="G89" s="12"/>
      <c r="H89" s="12"/>
      <c r="I89" s="21"/>
    </row>
    <row r="90" spans="2:9">
      <c r="B90" s="13"/>
      <c r="C90" s="12"/>
      <c r="D90" s="12"/>
      <c r="E90" s="20"/>
      <c r="F90" s="12"/>
      <c r="G90" s="12"/>
      <c r="H90" s="12"/>
      <c r="I90" s="21"/>
    </row>
    <row r="91" spans="2:9">
      <c r="B91" s="13"/>
      <c r="C91" s="12"/>
      <c r="D91" s="12"/>
      <c r="E91" s="20"/>
      <c r="F91" s="12"/>
      <c r="G91" s="12"/>
      <c r="H91" s="12"/>
      <c r="I91" s="21"/>
    </row>
    <row r="92" spans="2:9">
      <c r="B92" s="13"/>
      <c r="C92" s="12"/>
      <c r="D92" s="12"/>
      <c r="E92" s="20"/>
      <c r="F92" s="12"/>
      <c r="G92" s="12"/>
      <c r="H92" s="12"/>
      <c r="I92" s="21"/>
    </row>
    <row r="93" spans="2:9">
      <c r="B93" s="13"/>
      <c r="C93" s="12"/>
      <c r="D93" s="12"/>
      <c r="E93" s="20"/>
      <c r="F93" s="12"/>
      <c r="G93" s="12"/>
      <c r="H93" s="12"/>
      <c r="I93" s="21"/>
    </row>
    <row r="94" spans="2:9">
      <c r="B94" s="13"/>
      <c r="C94" s="14"/>
      <c r="D94" s="14"/>
      <c r="E94" s="14"/>
      <c r="F94" s="14"/>
      <c r="G94" s="14"/>
      <c r="H94" s="14"/>
      <c r="I94" s="22"/>
    </row>
    <row r="95" spans="2:9">
      <c r="B95" s="147"/>
      <c r="C95" s="147"/>
      <c r="D95" s="147"/>
      <c r="E95" s="147"/>
      <c r="F95" s="147"/>
      <c r="G95" s="147"/>
      <c r="H95" s="147"/>
      <c r="I95" s="147"/>
    </row>
    <row r="96" spans="2:9">
      <c r="B96" s="14" t="s">
        <v>41</v>
      </c>
      <c r="C96" s="14"/>
      <c r="D96" s="14"/>
      <c r="E96" s="14"/>
      <c r="F96" s="14"/>
      <c r="G96" s="14"/>
      <c r="H96" s="14"/>
      <c r="I96" s="14"/>
    </row>
    <row r="97" spans="2:9" ht="18" customHeight="1">
      <c r="B97" s="7" t="s">
        <v>42</v>
      </c>
      <c r="C97" s="23">
        <v>242692000</v>
      </c>
      <c r="D97" s="7"/>
      <c r="E97" s="11"/>
      <c r="F97" s="11"/>
      <c r="G97" s="11"/>
      <c r="I97" s="24"/>
    </row>
    <row r="98" spans="2:9">
      <c r="B98" s="1" t="s">
        <v>43</v>
      </c>
      <c r="C98" s="23">
        <f>(6416114*2)+728000</f>
        <v>13560228</v>
      </c>
      <c r="D98" s="15"/>
      <c r="E98" s="11"/>
      <c r="F98" s="11"/>
      <c r="G98" s="11"/>
      <c r="H98" s="8"/>
      <c r="I98" s="24"/>
    </row>
    <row r="99" spans="2:9">
      <c r="B99" s="1" t="s">
        <v>44</v>
      </c>
      <c r="C99" s="23">
        <v>5327708</v>
      </c>
      <c r="E99" s="11"/>
      <c r="F99" s="11"/>
      <c r="G99" s="11"/>
    </row>
    <row r="100" spans="2:9">
      <c r="B100" s="1" t="s">
        <v>45</v>
      </c>
      <c r="C100" s="23">
        <v>12086000</v>
      </c>
      <c r="D100" s="1" t="s">
        <v>46</v>
      </c>
      <c r="E100" s="11"/>
      <c r="F100" s="11"/>
      <c r="G100" s="11"/>
    </row>
    <row r="101" spans="2:9" ht="18.75">
      <c r="B101" s="16" t="s">
        <v>47</v>
      </c>
      <c r="C101" s="25">
        <f>C97+C98-C99-C100</f>
        <v>238838520</v>
      </c>
      <c r="D101" s="16"/>
      <c r="E101" s="16"/>
      <c r="F101" s="16"/>
      <c r="G101" s="16"/>
      <c r="H101" s="16"/>
      <c r="I101" s="16"/>
    </row>
    <row r="102" spans="2:9">
      <c r="C102" s="11"/>
      <c r="D102" s="11"/>
    </row>
    <row r="103" spans="2:9">
      <c r="B103" s="17"/>
    </row>
    <row r="104" spans="2:9">
      <c r="B104" s="17"/>
    </row>
  </sheetData>
  <mergeCells count="12">
    <mergeCell ref="G1:I1"/>
    <mergeCell ref="H8:I8"/>
    <mergeCell ref="B95:I95"/>
    <mergeCell ref="A3:I3"/>
    <mergeCell ref="A4:I4"/>
    <mergeCell ref="A5:I5"/>
    <mergeCell ref="G7:I7"/>
    <mergeCell ref="A8:A9"/>
    <mergeCell ref="B8:B9"/>
    <mergeCell ref="C8:D8"/>
    <mergeCell ref="E8:E9"/>
    <mergeCell ref="F8:G8"/>
  </mergeCells>
  <pageMargins left="0.23622047244094491" right="0.19685039370078741" top="0.7" bottom="0.69" header="0.23622047244094491" footer="0.23622047244094491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>
      <selection activeCell="G11" sqref="G11"/>
    </sheetView>
  </sheetViews>
  <sheetFormatPr defaultRowHeight="15"/>
  <cols>
    <col min="1" max="1" width="4.85546875" customWidth="1"/>
    <col min="2" max="2" width="77" customWidth="1"/>
    <col min="3" max="3" width="17.140625" customWidth="1"/>
    <col min="244" max="244" width="4.85546875" customWidth="1"/>
    <col min="245" max="245" width="82.5703125" customWidth="1"/>
    <col min="246" max="246" width="18.5703125" customWidth="1"/>
    <col min="247" max="247" width="19" customWidth="1"/>
    <col min="500" max="500" width="4.85546875" customWidth="1"/>
    <col min="501" max="501" width="82.5703125" customWidth="1"/>
    <col min="502" max="502" width="18.5703125" customWidth="1"/>
    <col min="503" max="503" width="19" customWidth="1"/>
    <col min="756" max="756" width="4.85546875" customWidth="1"/>
    <col min="757" max="757" width="82.5703125" customWidth="1"/>
    <col min="758" max="758" width="18.5703125" customWidth="1"/>
    <col min="759" max="759" width="19" customWidth="1"/>
    <col min="1012" max="1012" width="4.85546875" customWidth="1"/>
    <col min="1013" max="1013" width="82.5703125" customWidth="1"/>
    <col min="1014" max="1014" width="18.5703125" customWidth="1"/>
    <col min="1015" max="1015" width="19" customWidth="1"/>
    <col min="1268" max="1268" width="4.85546875" customWidth="1"/>
    <col min="1269" max="1269" width="82.5703125" customWidth="1"/>
    <col min="1270" max="1270" width="18.5703125" customWidth="1"/>
    <col min="1271" max="1271" width="19" customWidth="1"/>
    <col min="1524" max="1524" width="4.85546875" customWidth="1"/>
    <col min="1525" max="1525" width="82.5703125" customWidth="1"/>
    <col min="1526" max="1526" width="18.5703125" customWidth="1"/>
    <col min="1527" max="1527" width="19" customWidth="1"/>
    <col min="1780" max="1780" width="4.85546875" customWidth="1"/>
    <col min="1781" max="1781" width="82.5703125" customWidth="1"/>
    <col min="1782" max="1782" width="18.5703125" customWidth="1"/>
    <col min="1783" max="1783" width="19" customWidth="1"/>
    <col min="2036" max="2036" width="4.85546875" customWidth="1"/>
    <col min="2037" max="2037" width="82.5703125" customWidth="1"/>
    <col min="2038" max="2038" width="18.5703125" customWidth="1"/>
    <col min="2039" max="2039" width="19" customWidth="1"/>
    <col min="2292" max="2292" width="4.85546875" customWidth="1"/>
    <col min="2293" max="2293" width="82.5703125" customWidth="1"/>
    <col min="2294" max="2294" width="18.5703125" customWidth="1"/>
    <col min="2295" max="2295" width="19" customWidth="1"/>
    <col min="2548" max="2548" width="4.85546875" customWidth="1"/>
    <col min="2549" max="2549" width="82.5703125" customWidth="1"/>
    <col min="2550" max="2550" width="18.5703125" customWidth="1"/>
    <col min="2551" max="2551" width="19" customWidth="1"/>
    <col min="2804" max="2804" width="4.85546875" customWidth="1"/>
    <col min="2805" max="2805" width="82.5703125" customWidth="1"/>
    <col min="2806" max="2806" width="18.5703125" customWidth="1"/>
    <col min="2807" max="2807" width="19" customWidth="1"/>
    <col min="3060" max="3060" width="4.85546875" customWidth="1"/>
    <col min="3061" max="3061" width="82.5703125" customWidth="1"/>
    <col min="3062" max="3062" width="18.5703125" customWidth="1"/>
    <col min="3063" max="3063" width="19" customWidth="1"/>
    <col min="3316" max="3316" width="4.85546875" customWidth="1"/>
    <col min="3317" max="3317" width="82.5703125" customWidth="1"/>
    <col min="3318" max="3318" width="18.5703125" customWidth="1"/>
    <col min="3319" max="3319" width="19" customWidth="1"/>
    <col min="3572" max="3572" width="4.85546875" customWidth="1"/>
    <col min="3573" max="3573" width="82.5703125" customWidth="1"/>
    <col min="3574" max="3574" width="18.5703125" customWidth="1"/>
    <col min="3575" max="3575" width="19" customWidth="1"/>
    <col min="3828" max="3828" width="4.85546875" customWidth="1"/>
    <col min="3829" max="3829" width="82.5703125" customWidth="1"/>
    <col min="3830" max="3830" width="18.5703125" customWidth="1"/>
    <col min="3831" max="3831" width="19" customWidth="1"/>
    <col min="4084" max="4084" width="4.85546875" customWidth="1"/>
    <col min="4085" max="4085" width="82.5703125" customWidth="1"/>
    <col min="4086" max="4086" width="18.5703125" customWidth="1"/>
    <col min="4087" max="4087" width="19" customWidth="1"/>
    <col min="4340" max="4340" width="4.85546875" customWidth="1"/>
    <col min="4341" max="4341" width="82.5703125" customWidth="1"/>
    <col min="4342" max="4342" width="18.5703125" customWidth="1"/>
    <col min="4343" max="4343" width="19" customWidth="1"/>
    <col min="4596" max="4596" width="4.85546875" customWidth="1"/>
    <col min="4597" max="4597" width="82.5703125" customWidth="1"/>
    <col min="4598" max="4598" width="18.5703125" customWidth="1"/>
    <col min="4599" max="4599" width="19" customWidth="1"/>
    <col min="4852" max="4852" width="4.85546875" customWidth="1"/>
    <col min="4853" max="4853" width="82.5703125" customWidth="1"/>
    <col min="4854" max="4854" width="18.5703125" customWidth="1"/>
    <col min="4855" max="4855" width="19" customWidth="1"/>
    <col min="5108" max="5108" width="4.85546875" customWidth="1"/>
    <col min="5109" max="5109" width="82.5703125" customWidth="1"/>
    <col min="5110" max="5110" width="18.5703125" customWidth="1"/>
    <col min="5111" max="5111" width="19" customWidth="1"/>
    <col min="5364" max="5364" width="4.85546875" customWidth="1"/>
    <col min="5365" max="5365" width="82.5703125" customWidth="1"/>
    <col min="5366" max="5366" width="18.5703125" customWidth="1"/>
    <col min="5367" max="5367" width="19" customWidth="1"/>
    <col min="5620" max="5620" width="4.85546875" customWidth="1"/>
    <col min="5621" max="5621" width="82.5703125" customWidth="1"/>
    <col min="5622" max="5622" width="18.5703125" customWidth="1"/>
    <col min="5623" max="5623" width="19" customWidth="1"/>
    <col min="5876" max="5876" width="4.85546875" customWidth="1"/>
    <col min="5877" max="5877" width="82.5703125" customWidth="1"/>
    <col min="5878" max="5878" width="18.5703125" customWidth="1"/>
    <col min="5879" max="5879" width="19" customWidth="1"/>
    <col min="6132" max="6132" width="4.85546875" customWidth="1"/>
    <col min="6133" max="6133" width="82.5703125" customWidth="1"/>
    <col min="6134" max="6134" width="18.5703125" customWidth="1"/>
    <col min="6135" max="6135" width="19" customWidth="1"/>
    <col min="6388" max="6388" width="4.85546875" customWidth="1"/>
    <col min="6389" max="6389" width="82.5703125" customWidth="1"/>
    <col min="6390" max="6390" width="18.5703125" customWidth="1"/>
    <col min="6391" max="6391" width="19" customWidth="1"/>
    <col min="6644" max="6644" width="4.85546875" customWidth="1"/>
    <col min="6645" max="6645" width="82.5703125" customWidth="1"/>
    <col min="6646" max="6646" width="18.5703125" customWidth="1"/>
    <col min="6647" max="6647" width="19" customWidth="1"/>
    <col min="6900" max="6900" width="4.85546875" customWidth="1"/>
    <col min="6901" max="6901" width="82.5703125" customWidth="1"/>
    <col min="6902" max="6902" width="18.5703125" customWidth="1"/>
    <col min="6903" max="6903" width="19" customWidth="1"/>
    <col min="7156" max="7156" width="4.85546875" customWidth="1"/>
    <col min="7157" max="7157" width="82.5703125" customWidth="1"/>
    <col min="7158" max="7158" width="18.5703125" customWidth="1"/>
    <col min="7159" max="7159" width="19" customWidth="1"/>
    <col min="7412" max="7412" width="4.85546875" customWidth="1"/>
    <col min="7413" max="7413" width="82.5703125" customWidth="1"/>
    <col min="7414" max="7414" width="18.5703125" customWidth="1"/>
    <col min="7415" max="7415" width="19" customWidth="1"/>
    <col min="7668" max="7668" width="4.85546875" customWidth="1"/>
    <col min="7669" max="7669" width="82.5703125" customWidth="1"/>
    <col min="7670" max="7670" width="18.5703125" customWidth="1"/>
    <col min="7671" max="7671" width="19" customWidth="1"/>
    <col min="7924" max="7924" width="4.85546875" customWidth="1"/>
    <col min="7925" max="7925" width="82.5703125" customWidth="1"/>
    <col min="7926" max="7926" width="18.5703125" customWidth="1"/>
    <col min="7927" max="7927" width="19" customWidth="1"/>
    <col min="8180" max="8180" width="4.85546875" customWidth="1"/>
    <col min="8181" max="8181" width="82.5703125" customWidth="1"/>
    <col min="8182" max="8182" width="18.5703125" customWidth="1"/>
    <col min="8183" max="8183" width="19" customWidth="1"/>
    <col min="8436" max="8436" width="4.85546875" customWidth="1"/>
    <col min="8437" max="8437" width="82.5703125" customWidth="1"/>
    <col min="8438" max="8438" width="18.5703125" customWidth="1"/>
    <col min="8439" max="8439" width="19" customWidth="1"/>
    <col min="8692" max="8692" width="4.85546875" customWidth="1"/>
    <col min="8693" max="8693" width="82.5703125" customWidth="1"/>
    <col min="8694" max="8694" width="18.5703125" customWidth="1"/>
    <col min="8695" max="8695" width="19" customWidth="1"/>
    <col min="8948" max="8948" width="4.85546875" customWidth="1"/>
    <col min="8949" max="8949" width="82.5703125" customWidth="1"/>
    <col min="8950" max="8950" width="18.5703125" customWidth="1"/>
    <col min="8951" max="8951" width="19" customWidth="1"/>
    <col min="9204" max="9204" width="4.85546875" customWidth="1"/>
    <col min="9205" max="9205" width="82.5703125" customWidth="1"/>
    <col min="9206" max="9206" width="18.5703125" customWidth="1"/>
    <col min="9207" max="9207" width="19" customWidth="1"/>
    <col min="9460" max="9460" width="4.85546875" customWidth="1"/>
    <col min="9461" max="9461" width="82.5703125" customWidth="1"/>
    <col min="9462" max="9462" width="18.5703125" customWidth="1"/>
    <col min="9463" max="9463" width="19" customWidth="1"/>
    <col min="9716" max="9716" width="4.85546875" customWidth="1"/>
    <col min="9717" max="9717" width="82.5703125" customWidth="1"/>
    <col min="9718" max="9718" width="18.5703125" customWidth="1"/>
    <col min="9719" max="9719" width="19" customWidth="1"/>
    <col min="9972" max="9972" width="4.85546875" customWidth="1"/>
    <col min="9973" max="9973" width="82.5703125" customWidth="1"/>
    <col min="9974" max="9974" width="18.5703125" customWidth="1"/>
    <col min="9975" max="9975" width="19" customWidth="1"/>
    <col min="10228" max="10228" width="4.85546875" customWidth="1"/>
    <col min="10229" max="10229" width="82.5703125" customWidth="1"/>
    <col min="10230" max="10230" width="18.5703125" customWidth="1"/>
    <col min="10231" max="10231" width="19" customWidth="1"/>
    <col min="10484" max="10484" width="4.85546875" customWidth="1"/>
    <col min="10485" max="10485" width="82.5703125" customWidth="1"/>
    <col min="10486" max="10486" width="18.5703125" customWidth="1"/>
    <col min="10487" max="10487" width="19" customWidth="1"/>
    <col min="10740" max="10740" width="4.85546875" customWidth="1"/>
    <col min="10741" max="10741" width="82.5703125" customWidth="1"/>
    <col min="10742" max="10742" width="18.5703125" customWidth="1"/>
    <col min="10743" max="10743" width="19" customWidth="1"/>
    <col min="10996" max="10996" width="4.85546875" customWidth="1"/>
    <col min="10997" max="10997" width="82.5703125" customWidth="1"/>
    <col min="10998" max="10998" width="18.5703125" customWidth="1"/>
    <col min="10999" max="10999" width="19" customWidth="1"/>
    <col min="11252" max="11252" width="4.85546875" customWidth="1"/>
    <col min="11253" max="11253" width="82.5703125" customWidth="1"/>
    <col min="11254" max="11254" width="18.5703125" customWidth="1"/>
    <col min="11255" max="11255" width="19" customWidth="1"/>
    <col min="11508" max="11508" width="4.85546875" customWidth="1"/>
    <col min="11509" max="11509" width="82.5703125" customWidth="1"/>
    <col min="11510" max="11510" width="18.5703125" customWidth="1"/>
    <col min="11511" max="11511" width="19" customWidth="1"/>
    <col min="11764" max="11764" width="4.85546875" customWidth="1"/>
    <col min="11765" max="11765" width="82.5703125" customWidth="1"/>
    <col min="11766" max="11766" width="18.5703125" customWidth="1"/>
    <col min="11767" max="11767" width="19" customWidth="1"/>
    <col min="12020" max="12020" width="4.85546875" customWidth="1"/>
    <col min="12021" max="12021" width="82.5703125" customWidth="1"/>
    <col min="12022" max="12022" width="18.5703125" customWidth="1"/>
    <col min="12023" max="12023" width="19" customWidth="1"/>
    <col min="12276" max="12276" width="4.85546875" customWidth="1"/>
    <col min="12277" max="12277" width="82.5703125" customWidth="1"/>
    <col min="12278" max="12278" width="18.5703125" customWidth="1"/>
    <col min="12279" max="12279" width="19" customWidth="1"/>
    <col min="12532" max="12532" width="4.85546875" customWidth="1"/>
    <col min="12533" max="12533" width="82.5703125" customWidth="1"/>
    <col min="12534" max="12534" width="18.5703125" customWidth="1"/>
    <col min="12535" max="12535" width="19" customWidth="1"/>
    <col min="12788" max="12788" width="4.85546875" customWidth="1"/>
    <col min="12789" max="12789" width="82.5703125" customWidth="1"/>
    <col min="12790" max="12790" width="18.5703125" customWidth="1"/>
    <col min="12791" max="12791" width="19" customWidth="1"/>
    <col min="13044" max="13044" width="4.85546875" customWidth="1"/>
    <col min="13045" max="13045" width="82.5703125" customWidth="1"/>
    <col min="13046" max="13046" width="18.5703125" customWidth="1"/>
    <col min="13047" max="13047" width="19" customWidth="1"/>
    <col min="13300" max="13300" width="4.85546875" customWidth="1"/>
    <col min="13301" max="13301" width="82.5703125" customWidth="1"/>
    <col min="13302" max="13302" width="18.5703125" customWidth="1"/>
    <col min="13303" max="13303" width="19" customWidth="1"/>
    <col min="13556" max="13556" width="4.85546875" customWidth="1"/>
    <col min="13557" max="13557" width="82.5703125" customWidth="1"/>
    <col min="13558" max="13558" width="18.5703125" customWidth="1"/>
    <col min="13559" max="13559" width="19" customWidth="1"/>
    <col min="13812" max="13812" width="4.85546875" customWidth="1"/>
    <col min="13813" max="13813" width="82.5703125" customWidth="1"/>
    <col min="13814" max="13814" width="18.5703125" customWidth="1"/>
    <col min="13815" max="13815" width="19" customWidth="1"/>
    <col min="14068" max="14068" width="4.85546875" customWidth="1"/>
    <col min="14069" max="14069" width="82.5703125" customWidth="1"/>
    <col min="14070" max="14070" width="18.5703125" customWidth="1"/>
    <col min="14071" max="14071" width="19" customWidth="1"/>
    <col min="14324" max="14324" width="4.85546875" customWidth="1"/>
    <col min="14325" max="14325" width="82.5703125" customWidth="1"/>
    <col min="14326" max="14326" width="18.5703125" customWidth="1"/>
    <col min="14327" max="14327" width="19" customWidth="1"/>
    <col min="14580" max="14580" width="4.85546875" customWidth="1"/>
    <col min="14581" max="14581" width="82.5703125" customWidth="1"/>
    <col min="14582" max="14582" width="18.5703125" customWidth="1"/>
    <col min="14583" max="14583" width="19" customWidth="1"/>
    <col min="14836" max="14836" width="4.85546875" customWidth="1"/>
    <col min="14837" max="14837" width="82.5703125" customWidth="1"/>
    <col min="14838" max="14838" width="18.5703125" customWidth="1"/>
    <col min="14839" max="14839" width="19" customWidth="1"/>
    <col min="15092" max="15092" width="4.85546875" customWidth="1"/>
    <col min="15093" max="15093" width="82.5703125" customWidth="1"/>
    <col min="15094" max="15094" width="18.5703125" customWidth="1"/>
    <col min="15095" max="15095" width="19" customWidth="1"/>
    <col min="15348" max="15348" width="4.85546875" customWidth="1"/>
    <col min="15349" max="15349" width="82.5703125" customWidth="1"/>
    <col min="15350" max="15350" width="18.5703125" customWidth="1"/>
    <col min="15351" max="15351" width="19" customWidth="1"/>
    <col min="15604" max="15604" width="4.85546875" customWidth="1"/>
    <col min="15605" max="15605" width="82.5703125" customWidth="1"/>
    <col min="15606" max="15606" width="18.5703125" customWidth="1"/>
    <col min="15607" max="15607" width="19" customWidth="1"/>
    <col min="15860" max="15860" width="4.85546875" customWidth="1"/>
    <col min="15861" max="15861" width="82.5703125" customWidth="1"/>
    <col min="15862" max="15862" width="18.5703125" customWidth="1"/>
    <col min="15863" max="15863" width="19" customWidth="1"/>
    <col min="16116" max="16116" width="4.85546875" customWidth="1"/>
    <col min="16117" max="16117" width="82.5703125" customWidth="1"/>
    <col min="16118" max="16118" width="18.5703125" customWidth="1"/>
    <col min="16119" max="16119" width="19" customWidth="1"/>
  </cols>
  <sheetData>
    <row r="1" spans="1:3" ht="15.75">
      <c r="A1" s="42"/>
      <c r="B1" s="42"/>
      <c r="C1" s="42" t="s">
        <v>97</v>
      </c>
    </row>
    <row r="2" spans="1:3" ht="23.25" customHeight="1">
      <c r="A2" s="142" t="s">
        <v>98</v>
      </c>
      <c r="B2" s="142"/>
      <c r="C2" s="142"/>
    </row>
    <row r="3" spans="1:3" ht="18.75">
      <c r="A3" s="142" t="s">
        <v>124</v>
      </c>
      <c r="B3" s="142"/>
      <c r="C3" s="142"/>
    </row>
    <row r="4" spans="1:3" ht="18.75">
      <c r="A4" s="155" t="s">
        <v>150</v>
      </c>
      <c r="B4" s="155"/>
      <c r="C4" s="155"/>
    </row>
    <row r="5" spans="1:3" ht="18.75">
      <c r="A5" s="143" t="s">
        <v>99</v>
      </c>
      <c r="B5" s="143"/>
      <c r="C5" s="143"/>
    </row>
    <row r="6" spans="1:3" ht="18.75">
      <c r="A6" s="58"/>
      <c r="B6" s="156" t="s">
        <v>79</v>
      </c>
      <c r="C6" s="156"/>
    </row>
    <row r="7" spans="1:3" ht="15.75">
      <c r="A7" s="139" t="s">
        <v>100</v>
      </c>
      <c r="B7" s="139" t="s">
        <v>105</v>
      </c>
      <c r="C7" s="139" t="s">
        <v>101</v>
      </c>
    </row>
    <row r="8" spans="1:3" s="59" customFormat="1" ht="31.5">
      <c r="A8" s="85">
        <v>1</v>
      </c>
      <c r="B8" s="86" t="s">
        <v>125</v>
      </c>
      <c r="C8" s="87">
        <v>280000</v>
      </c>
    </row>
    <row r="9" spans="1:3" s="59" customFormat="1" ht="16.5">
      <c r="A9" s="85">
        <v>2</v>
      </c>
      <c r="B9" s="86" t="s">
        <v>126</v>
      </c>
      <c r="C9" s="87">
        <f>50000+50000</f>
        <v>100000</v>
      </c>
    </row>
    <row r="10" spans="1:3" s="59" customFormat="1" ht="16.5">
      <c r="A10" s="85">
        <v>3</v>
      </c>
      <c r="B10" s="86" t="s">
        <v>127</v>
      </c>
      <c r="C10" s="87">
        <v>35000</v>
      </c>
    </row>
    <row r="11" spans="1:3" s="59" customFormat="1" ht="16.5">
      <c r="A11" s="85">
        <v>4</v>
      </c>
      <c r="B11" s="86" t="s">
        <v>128</v>
      </c>
      <c r="C11" s="87">
        <v>72466</v>
      </c>
    </row>
    <row r="12" spans="1:3" s="59" customFormat="1" ht="31.5">
      <c r="A12" s="85">
        <v>5</v>
      </c>
      <c r="B12" s="86" t="s">
        <v>129</v>
      </c>
      <c r="C12" s="87">
        <f>584760+219547</f>
        <v>804307</v>
      </c>
    </row>
    <row r="13" spans="1:3" s="59" customFormat="1" ht="31.5">
      <c r="A13" s="85">
        <v>6</v>
      </c>
      <c r="B13" s="86" t="s">
        <v>130</v>
      </c>
      <c r="C13" s="87">
        <v>1015454</v>
      </c>
    </row>
    <row r="14" spans="1:3" s="59" customFormat="1" ht="16.5">
      <c r="A14" s="85">
        <v>7</v>
      </c>
      <c r="B14" s="86" t="s">
        <v>131</v>
      </c>
      <c r="C14" s="87">
        <v>27534</v>
      </c>
    </row>
    <row r="15" spans="1:3" s="59" customFormat="1" ht="16.5">
      <c r="A15" s="85">
        <v>8</v>
      </c>
      <c r="B15" s="86" t="s">
        <v>132</v>
      </c>
      <c r="C15" s="87">
        <v>500000</v>
      </c>
    </row>
    <row r="16" spans="1:3" s="59" customFormat="1" ht="31.5">
      <c r="A16" s="85">
        <v>9</v>
      </c>
      <c r="B16" s="86" t="s">
        <v>133</v>
      </c>
      <c r="C16" s="87">
        <v>200000</v>
      </c>
    </row>
    <row r="17" spans="1:3" s="59" customFormat="1" ht="16.5">
      <c r="A17" s="85">
        <v>10</v>
      </c>
      <c r="B17" s="86" t="s">
        <v>134</v>
      </c>
      <c r="C17" s="87">
        <v>50000</v>
      </c>
    </row>
    <row r="18" spans="1:3" s="59" customFormat="1" ht="16.5">
      <c r="A18" s="85">
        <v>11</v>
      </c>
      <c r="B18" s="86" t="s">
        <v>135</v>
      </c>
      <c r="C18" s="87">
        <f>50000+35000</f>
        <v>85000</v>
      </c>
    </row>
    <row r="19" spans="1:3" s="59" customFormat="1" ht="47.25">
      <c r="A19" s="85">
        <v>12</v>
      </c>
      <c r="B19" s="86" t="s">
        <v>136</v>
      </c>
      <c r="C19" s="87">
        <f>586400+457600</f>
        <v>1044000</v>
      </c>
    </row>
    <row r="20" spans="1:3" s="59" customFormat="1" ht="31.5">
      <c r="A20" s="85">
        <v>13</v>
      </c>
      <c r="B20" s="86" t="s">
        <v>123</v>
      </c>
      <c r="C20" s="87">
        <v>732195</v>
      </c>
    </row>
    <row r="21" spans="1:3" s="59" customFormat="1" ht="16.5">
      <c r="A21" s="85">
        <v>14</v>
      </c>
      <c r="B21" s="86" t="s">
        <v>137</v>
      </c>
      <c r="C21" s="87">
        <v>19000</v>
      </c>
    </row>
    <row r="22" spans="1:3" s="59" customFormat="1" ht="16.5">
      <c r="A22" s="85">
        <v>15</v>
      </c>
      <c r="B22" s="86" t="s">
        <v>138</v>
      </c>
      <c r="C22" s="87">
        <v>250000</v>
      </c>
    </row>
    <row r="23" spans="1:3" s="59" customFormat="1" ht="16.5">
      <c r="A23" s="85">
        <v>16</v>
      </c>
      <c r="B23" s="86" t="s">
        <v>139</v>
      </c>
      <c r="C23" s="87">
        <v>110000</v>
      </c>
    </row>
    <row r="24" spans="1:3" s="59" customFormat="1" ht="16.5">
      <c r="A24" s="85">
        <v>17</v>
      </c>
      <c r="B24" s="86" t="s">
        <v>140</v>
      </c>
      <c r="C24" s="87">
        <v>105000</v>
      </c>
    </row>
    <row r="25" spans="1:3" s="59" customFormat="1" ht="47.25">
      <c r="A25" s="85">
        <v>18</v>
      </c>
      <c r="B25" s="86" t="s">
        <v>141</v>
      </c>
      <c r="C25" s="87">
        <f>1824933+65000+137000</f>
        <v>2026933</v>
      </c>
    </row>
    <row r="26" spans="1:3" s="59" customFormat="1" ht="16.5">
      <c r="A26" s="85">
        <v>19</v>
      </c>
      <c r="B26" s="86" t="s">
        <v>142</v>
      </c>
      <c r="C26" s="87">
        <v>500000</v>
      </c>
    </row>
    <row r="27" spans="1:3" s="59" customFormat="1" ht="16.5">
      <c r="A27" s="85">
        <v>20</v>
      </c>
      <c r="B27" s="86" t="s">
        <v>143</v>
      </c>
      <c r="C27" s="87">
        <v>47701</v>
      </c>
    </row>
    <row r="28" spans="1:3" s="59" customFormat="1" ht="31.5">
      <c r="A28" s="85">
        <v>21</v>
      </c>
      <c r="B28" s="86" t="s">
        <v>144</v>
      </c>
      <c r="C28" s="87">
        <f>11800+30000</f>
        <v>41800</v>
      </c>
    </row>
    <row r="29" spans="1:3" s="59" customFormat="1" ht="31.5">
      <c r="A29" s="85">
        <v>22</v>
      </c>
      <c r="B29" s="86" t="s">
        <v>145</v>
      </c>
      <c r="C29" s="87">
        <v>60000</v>
      </c>
    </row>
    <row r="30" spans="1:3" s="59" customFormat="1" ht="16.5">
      <c r="A30" s="85">
        <v>23</v>
      </c>
      <c r="B30" s="86" t="s">
        <v>146</v>
      </c>
      <c r="C30" s="87">
        <v>30000</v>
      </c>
    </row>
    <row r="31" spans="1:3" s="59" customFormat="1" ht="16.5">
      <c r="A31" s="85">
        <v>24</v>
      </c>
      <c r="B31" s="88" t="s">
        <v>147</v>
      </c>
      <c r="C31" s="89">
        <v>200000</v>
      </c>
    </row>
    <row r="32" spans="1:3" s="59" customFormat="1" ht="16.5">
      <c r="A32" s="85"/>
      <c r="B32" s="88"/>
      <c r="C32" s="89"/>
    </row>
    <row r="33" spans="1:3" ht="16.5">
      <c r="A33" s="60"/>
      <c r="B33" s="61" t="s">
        <v>102</v>
      </c>
      <c r="C33" s="18">
        <f>SUM(C8:C32)</f>
        <v>8336390</v>
      </c>
    </row>
    <row r="34" spans="1:3" ht="16.5">
      <c r="A34" s="62"/>
      <c r="B34" s="63"/>
      <c r="C34" s="64"/>
    </row>
    <row r="35" spans="1:3" ht="18">
      <c r="A35" s="65"/>
      <c r="B35" s="157"/>
      <c r="C35" s="157"/>
    </row>
    <row r="36" spans="1:3" ht="18">
      <c r="A36" s="65"/>
      <c r="B36" s="153"/>
      <c r="C36" s="153"/>
    </row>
    <row r="37" spans="1:3" ht="18">
      <c r="A37" s="65"/>
      <c r="B37" s="153"/>
      <c r="C37" s="153"/>
    </row>
    <row r="38" spans="1:3" ht="18">
      <c r="A38" s="65"/>
      <c r="B38" s="66"/>
    </row>
    <row r="39" spans="1:3" ht="18">
      <c r="A39" s="65"/>
      <c r="B39" s="66"/>
    </row>
    <row r="41" spans="1:3" ht="18">
      <c r="B41" s="154"/>
      <c r="C41" s="154"/>
    </row>
    <row r="42" spans="1:3" ht="15.75">
      <c r="C42" s="67"/>
    </row>
  </sheetData>
  <mergeCells count="9">
    <mergeCell ref="B36:C36"/>
    <mergeCell ref="B37:C37"/>
    <mergeCell ref="B41:C41"/>
    <mergeCell ref="A2:C2"/>
    <mergeCell ref="A3:C3"/>
    <mergeCell ref="A4:C4"/>
    <mergeCell ref="A5:C5"/>
    <mergeCell ref="B6:C6"/>
    <mergeCell ref="B35:C35"/>
  </mergeCells>
  <pageMargins left="0.67" right="0.35433070866141736" top="0.39370078740157483" bottom="0.31496062992125984" header="0.2362204724409449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 01</vt:lpstr>
      <vt:lpstr>PL 02</vt:lpstr>
      <vt:lpstr>PL 03</vt:lpstr>
    </vt:vector>
  </TitlesOfParts>
  <Company>ThienIT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2023-12-11T00:08:01Z</cp:lastPrinted>
  <dcterms:created xsi:type="dcterms:W3CDTF">2020-09-13T01:28:52Z</dcterms:created>
  <dcterms:modified xsi:type="dcterms:W3CDTF">2023-12-13T02:25:15Z</dcterms:modified>
</cp:coreProperties>
</file>