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80" windowHeight="5640" activeTab="9"/>
  </bookViews>
  <sheets>
    <sheet name="81" sheetId="1" r:id="rId1"/>
    <sheet name="82" sheetId="2" r:id="rId2"/>
    <sheet name="83" sheetId="3" r:id="rId3"/>
    <sheet name="84" sheetId="4" r:id="rId4"/>
    <sheet name="85" sheetId="5" r:id="rId5"/>
    <sheet name="86" sheetId="6" r:id="rId6"/>
    <sheet name="87" sheetId="7" r:id="rId7"/>
    <sheet name="88" sheetId="8" r:id="rId8"/>
    <sheet name="89" sheetId="9" r:id="rId9"/>
    <sheet name="90" sheetId="10" r:id="rId10"/>
  </sheets>
  <definedNames>
    <definedName name="_xlnm.Print_Area" localSheetId="1">'82'!$A$1:$C$34</definedName>
    <definedName name="_xlnm.Print_Area" localSheetId="3">'84'!$A$1:$E$35</definedName>
    <definedName name="_xlnm.Print_Area" localSheetId="5">'86'!$A$1:$I$149</definedName>
    <definedName name="_xlnm.Print_Area" localSheetId="6">'87'!$A$1:$K$36</definedName>
    <definedName name="_xlnm.Print_Area" localSheetId="7">'88'!$A$1:$Y$253</definedName>
    <definedName name="_xlnm.Print_Titles" localSheetId="1">'82'!$11:$11</definedName>
    <definedName name="_xlnm.Print_Titles" localSheetId="5">'86'!$10:$10</definedName>
    <definedName name="_xlnm.Print_Titles" localSheetId="6">'87'!$11:$11</definedName>
    <definedName name="_xlnm.Print_Titles" localSheetId="7">'88'!$11:$11</definedName>
  </definedNames>
  <calcPr fullCalcOnLoad="1"/>
</workbook>
</file>

<file path=xl/sharedStrings.xml><?xml version="1.0" encoding="utf-8"?>
<sst xmlns="http://schemas.openxmlformats.org/spreadsheetml/2006/main" count="678" uniqueCount="371">
  <si>
    <t>Công an huyện</t>
  </si>
  <si>
    <t>Hội bảo trợ bệnh nhân nghèo</t>
  </si>
  <si>
    <t>STT</t>
  </si>
  <si>
    <t>I</t>
  </si>
  <si>
    <t>II</t>
  </si>
  <si>
    <t>III</t>
  </si>
  <si>
    <t>IV</t>
  </si>
  <si>
    <t>B</t>
  </si>
  <si>
    <t>A</t>
  </si>
  <si>
    <t>C</t>
  </si>
  <si>
    <t>Trung tâm phát triển quỹ đất</t>
  </si>
  <si>
    <t>Trường Mầm non Nam Phong</t>
  </si>
  <si>
    <t>Trường Mầm non Minh Cầm</t>
  </si>
  <si>
    <t>Trường Mầm non Đồng Lâm</t>
  </si>
  <si>
    <t>Trường Mầm non Đức Phú</t>
  </si>
  <si>
    <t>Trường Mầm non Thiết Sơn</t>
  </si>
  <si>
    <t>Trường Mầm non Đồng Lê</t>
  </si>
  <si>
    <t>Đơn vị tính: Ngàn đồng</t>
  </si>
  <si>
    <t>TT Đồng Lê</t>
  </si>
  <si>
    <t>Xã Châu Hóa</t>
  </si>
  <si>
    <t>Xã Thuận Hóa</t>
  </si>
  <si>
    <t>Xã Nam Hóa</t>
  </si>
  <si>
    <t>Xã Cao Quảng</t>
  </si>
  <si>
    <t>Xã Lâm Hóa</t>
  </si>
  <si>
    <t>Xã Thanh Thạch</t>
  </si>
  <si>
    <t>Xã Hương Hóa</t>
  </si>
  <si>
    <t>Xã Thanh Hóa</t>
  </si>
  <si>
    <t>Xã Tiến Hóa</t>
  </si>
  <si>
    <t>Xã Lê Hóa</t>
  </si>
  <si>
    <t>Xã Thạch Hóa</t>
  </si>
  <si>
    <t>Xã Đồng Hóa</t>
  </si>
  <si>
    <t>Xã Sơn Hóa</t>
  </si>
  <si>
    <t>Xã Mai Hóa</t>
  </si>
  <si>
    <t>Xã Văn Hóa</t>
  </si>
  <si>
    <t>Thị trấn Đồng Lê</t>
  </si>
  <si>
    <t>Xã Kim Hóa</t>
  </si>
  <si>
    <t xml:space="preserve">  UỶ BAN NHÂN DÂN </t>
  </si>
  <si>
    <t xml:space="preserve"> HUYỆN  TUYÊN HOÁ                                                                           </t>
  </si>
  <si>
    <t>của Uỷ ban Nhân dân huyện Tuyên Hoá)</t>
  </si>
  <si>
    <t>Chi đầu tư phát triển</t>
  </si>
  <si>
    <t>Chi thường xuyên</t>
  </si>
  <si>
    <t>Chi chuyển nguồn sang năm sau</t>
  </si>
  <si>
    <t>Nội dung</t>
  </si>
  <si>
    <t>Dự toán</t>
  </si>
  <si>
    <t>TỔNG NGUỒN THU NGÂN SÁCH HUYỆN</t>
  </si>
  <si>
    <t>Thu ngân sách huyện được hưởng theo phân cấp</t>
  </si>
  <si>
    <t>-</t>
  </si>
  <si>
    <t>Thu ngân sách huyện hưởng 100%</t>
  </si>
  <si>
    <t xml:space="preserve">Thu ngân sách huyện hưởng từ các khoản thu phân chia </t>
  </si>
  <si>
    <t>Thu bổ sung cân đối</t>
  </si>
  <si>
    <t>Thu bổ sung có mục tiêu</t>
  </si>
  <si>
    <t>Thu kết dư</t>
  </si>
  <si>
    <t>Thu chuyển nguồn từ năm trước chuyển sang</t>
  </si>
  <si>
    <t>TỔNG CHI NGÂN SÁCH HUYỆN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</si>
  <si>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</si>
  <si>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</si>
  <si>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</si>
  <si>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</si>
  <si>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</si>
  <si>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Thu nội địa</t>
  </si>
  <si>
    <t xml:space="preserve">Thu từ khu vực DNNN do Địa phương quản lý </t>
  </si>
  <si>
    <t xml:space="preserve">Thu từ khu vực doanh nghiệp có vốn đầu tư nước ngoài </t>
  </si>
  <si>
    <t xml:space="preserve">Thu từ khu vực kinh tế ngoài quốc doanh </t>
  </si>
  <si>
    <t>Thuế thu nhập cá nhân</t>
  </si>
  <si>
    <t>Thuế bảo vệ môi trường</t>
  </si>
  <si>
    <t>Lệ phí trước bạ</t>
  </si>
  <si>
    <t>Thu phí, lệ phí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</si>
  <si>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</si>
  <si>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</si>
  <si>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</si>
  <si>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</si>
  <si>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Tiền cho thuê và tiền bán nhà ở thuộc sở hữu nhà nước</t>
  </si>
  <si>
    <t xml:space="preserve">Thu từ hoạt động xổ số kiến thiết </t>
  </si>
  <si>
    <t>Thu tiền cấp quyền khai thác khoáng sản</t>
  </si>
  <si>
    <t>Thu khác ngân sách</t>
  </si>
  <si>
    <t>Thu viện trợ</t>
  </si>
  <si>
    <t>1.1</t>
  </si>
  <si>
    <t>1.2</t>
  </si>
  <si>
    <t>1.3</t>
  </si>
  <si>
    <t>1.4</t>
  </si>
  <si>
    <t>1.5</t>
  </si>
  <si>
    <t>1.6</t>
  </si>
  <si>
    <t>1.7</t>
  </si>
  <si>
    <t>Ngân sách cấp huyện</t>
  </si>
  <si>
    <t>Ngân sách xã</t>
  </si>
  <si>
    <t>CHI CÂN ĐỐI NGÂN SÁCH HUYỆN</t>
  </si>
  <si>
    <t>Chi đầu tư cho các dự án</t>
  </si>
  <si>
    <t>Trong đó chia theo lĩnh vực:</t>
  </si>
  <si>
    <t>Chi giáo dục - đào tạo và dạy nghề</t>
  </si>
  <si>
    <t>Chi khoa học và công nghệ</t>
  </si>
  <si>
    <t>Trong đó chia theo nguồn vốn:</t>
  </si>
  <si>
    <t>Chi đầu tư từ nguồn thu tiền sử dụng đất</t>
  </si>
  <si>
    <t>Chi đầu tư từ nguồn thu xổ số kiến thiết</t>
  </si>
  <si>
    <t>Chi đầu tư phát triển khác</t>
  </si>
  <si>
    <t>Trong đó:</t>
  </si>
  <si>
    <t>CHI CÁC CHƯƠNG TRÌNH MỤC TIÊU</t>
  </si>
  <si>
    <t>CHI CHUYỂN NGUỒN SANG NĂM SAU</t>
  </si>
  <si>
    <t>CHI NGÂN SÁCH CẤP HUYỆN THEO LĨNH VỰC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</si>
  <si>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</si>
  <si>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</si>
  <si>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</si>
  <si>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</si>
  <si>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</si>
  <si>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1.8</t>
  </si>
  <si>
    <t>Chi các hoạt động kinh tế</t>
  </si>
  <si>
    <t>1.9</t>
  </si>
  <si>
    <t>Chi hoạt động của cơ quan quản lý nhà nước, đảng, đoàn thể</t>
  </si>
  <si>
    <t>1.10</t>
  </si>
  <si>
    <t>Chi bảo đảm xã hội</t>
  </si>
  <si>
    <t xml:space="preserve">Dự phòng ngân sách </t>
  </si>
  <si>
    <t xml:space="preserve">Chi tạo nguồn, điều chỉnh tiền lương </t>
  </si>
  <si>
    <t>Tổng số</t>
  </si>
  <si>
    <t>Đơn vị</t>
  </si>
  <si>
    <t>Trường Mầm non Văn Hoá</t>
  </si>
  <si>
    <t>Trường Mầm non Tiến Hoá</t>
  </si>
  <si>
    <t>Trường Mầm non Châu Hoá</t>
  </si>
  <si>
    <t>Trường Mầm non Cao Quảng</t>
  </si>
  <si>
    <t>Trường Mầm non Mai Hoá</t>
  </si>
  <si>
    <t>Trường Mầm non Huyền Thuỷ</t>
  </si>
  <si>
    <t>Trường Mầm non Nam Hóa</t>
  </si>
  <si>
    <t xml:space="preserve">Trường Mầm non Đồng Hoá </t>
  </si>
  <si>
    <t>Trường Mầm non Sơn Hoá</t>
  </si>
  <si>
    <t>Trường Mầm non Thuận Hoá</t>
  </si>
  <si>
    <t>Trường Mầm non Lê Hoá</t>
  </si>
  <si>
    <t>Trường  Mầm non Tân Thuỷ</t>
  </si>
  <si>
    <t>Trường Mầm non Kim Lũ</t>
  </si>
  <si>
    <t>Trường Mầm non  Thanh Thạch</t>
  </si>
  <si>
    <t>Trường Mầm non Hương Hoá</t>
  </si>
  <si>
    <t>Trường Mầm non Bắc Sơn</t>
  </si>
  <si>
    <t>Trường Mầm non Thanh Lạng</t>
  </si>
  <si>
    <t>Trường Mầm non  Lâm Hoá</t>
  </si>
  <si>
    <t>Trường Tiểu học Văn Hoá</t>
  </si>
  <si>
    <t>Trường Tiểu học Lê Trực</t>
  </si>
  <si>
    <t>Trường Tiểu học Thanh Thuỷ</t>
  </si>
  <si>
    <t>Trường Tiểu học số 1 Châu Hoá</t>
  </si>
  <si>
    <t>Trường Tiểu học số 2 Châu Hoá</t>
  </si>
  <si>
    <t>Trường Tiểu học Cao Quảng</t>
  </si>
  <si>
    <t>Trường Tiểu học Xuân Mai</t>
  </si>
  <si>
    <t>Trường Tiểu học Liên Sơn</t>
  </si>
  <si>
    <t>Trường Tiểu học số 1 Phong Hoá</t>
  </si>
  <si>
    <t>Trường Tiểu học số 2 Phong Hoá</t>
  </si>
  <si>
    <t>Trường Tiểu học Đồng Lâm</t>
  </si>
  <si>
    <t>Trường Tiểu học Đức Phú</t>
  </si>
  <si>
    <t>Trường Tiểu học Huyền Thuỷ</t>
  </si>
  <si>
    <t>Trường Tiểu học Thiết Sơn</t>
  </si>
  <si>
    <t>Trường Tiểu học Sơn Hoá</t>
  </si>
  <si>
    <t>Trường Tiểu học Đồng Hoá</t>
  </si>
  <si>
    <t>Trường Tiểu học số 1 Đồng Lê</t>
  </si>
  <si>
    <t>Trường Tiểu học số 2 Đồng Lê</t>
  </si>
  <si>
    <t>Trường Tiểu học Thuận Hoá</t>
  </si>
  <si>
    <t>Trường Tiểu học Lê Hoá</t>
  </si>
  <si>
    <t>Trường Tiểu học Tân Thuỷ</t>
  </si>
  <si>
    <t>Trường Tiểu học Kim Lũ</t>
  </si>
  <si>
    <t>Trường Tiểu học Hương Hoá</t>
  </si>
  <si>
    <t>Trường Tiểu học Bắc Sơn</t>
  </si>
  <si>
    <t>Trường Tiểu học Thanh Lạng</t>
  </si>
  <si>
    <t>Trường Tiểu học Thanh Thạch</t>
  </si>
  <si>
    <t>Trường THCS Văn Hoá</t>
  </si>
  <si>
    <t>Trường THCS Tiến Hoá</t>
  </si>
  <si>
    <t>Trường THCS Châu Hoá</t>
  </si>
  <si>
    <t>Trường THCS Cao Quảng</t>
  </si>
  <si>
    <t>Trường THCS Mai Hoá</t>
  </si>
  <si>
    <t>Trường THCS Phong Hoá</t>
  </si>
  <si>
    <t>Trường THCS Đức Hoá</t>
  </si>
  <si>
    <t>Trường THCS  Thạch Hoá</t>
  </si>
  <si>
    <t>Trường THCS Đồng Hoá</t>
  </si>
  <si>
    <t>Trường THCS Sơn Hoá</t>
  </si>
  <si>
    <t>Trường THCS Đồng Lê</t>
  </si>
  <si>
    <t>Trường THCS Thuận Hoá</t>
  </si>
  <si>
    <t>Trường THCS Lê Hoá</t>
  </si>
  <si>
    <t>Trường THCS Kim Hoá</t>
  </si>
  <si>
    <t>Trường THCS Hương Hoá</t>
  </si>
  <si>
    <t>Trường THCS Thanh Hoá</t>
  </si>
  <si>
    <t>Trường THCS Thanh Thạch</t>
  </si>
  <si>
    <t>Trường TH &amp; THCS Nam Hoá</t>
  </si>
  <si>
    <t>Trường TH &amp; THCS Ngư Hoá</t>
  </si>
  <si>
    <t>Thanh tra huyện</t>
  </si>
  <si>
    <t>Trạm khuyến nông</t>
  </si>
  <si>
    <t>CN</t>
  </si>
  <si>
    <t>XDCB</t>
  </si>
  <si>
    <t>CHI TX</t>
  </si>
  <si>
    <t>CTMT</t>
  </si>
  <si>
    <t>UBND</t>
  </si>
  <si>
    <t>KT-HT</t>
  </si>
  <si>
    <t>HU</t>
  </si>
  <si>
    <t>PGD</t>
  </si>
  <si>
    <t>VPUBND</t>
  </si>
  <si>
    <t>Ban A</t>
  </si>
  <si>
    <t>BQL CTCC</t>
  </si>
  <si>
    <t>BCH Quân sự huyện</t>
  </si>
  <si>
    <t>của UBND huyện Tuyên Hoá)</t>
  </si>
  <si>
    <t>Biểu số 81/CK-NSNN</t>
  </si>
  <si>
    <t> I</t>
  </si>
  <si>
    <t>Thu bổ sung từ ngân sách cấp trên</t>
  </si>
  <si>
    <t>Tổng chi cân đối ngân sách huyện</t>
  </si>
  <si>
    <t>(Kèm theo Quyết định số          /QĐ-UBND ngày       tháng 01 năm 2018</t>
  </si>
  <si>
    <t>CÂN ĐỐI NGÂN SÁCH HUYỆN NĂM 2018</t>
  </si>
  <si>
    <t>Biểu số 82/CK-NSNN</t>
  </si>
  <si>
    <t> -</t>
  </si>
  <si>
    <t>- </t>
  </si>
  <si>
    <t>NGÂN SÁCH CẤP HUYỆN</t>
  </si>
  <si>
    <t>Nguồn thu ngân sách</t>
  </si>
  <si>
    <t>Thu ngân sách được hưởng theo phân cấp</t>
  </si>
  <si>
    <t>Chi ngân sách</t>
  </si>
  <si>
    <t>Chi thuộc nhiệm vụ của ngân sách cấp huyện</t>
  </si>
  <si>
    <t>Chi bổ sung cho ngân sách xã</t>
  </si>
  <si>
    <t>Chi bổ sung cân đối</t>
  </si>
  <si>
    <t>Chi bổ sung có mục tiêu</t>
  </si>
  <si>
    <t>NGÂN SÁCH XÃ</t>
  </si>
  <si>
    <t>Thu bổ sung từ ngân sách cấp huyện</t>
  </si>
  <si>
    <t xml:space="preserve">CÂN ĐỐI NGUỒN THU, CHI DỰ TOÁN NGÂN SÁCH </t>
  </si>
  <si>
    <t>CẤP HUYỆN VÀ NGÂN SÁCH XÃ NĂM 2018</t>
  </si>
  <si>
    <t>Biểu số 83/CK-NSNN</t>
  </si>
  <si>
    <t>Dự toán năm 2018</t>
  </si>
  <si>
    <t>Tổng thu NSNN</t>
  </si>
  <si>
    <t>Ngân sách huyện</t>
  </si>
  <si>
    <t>DỰ TOÁN THU NGÂN SÁCH NHÀ NƯỚC NĂM 2018</t>
  </si>
  <si>
    <t>của Ủy ban nhân dân huyện Tuyên Hóa)</t>
  </si>
  <si>
    <t>TỔNG THU NGÂN SÁCH NHÀ NƯỚC</t>
  </si>
  <si>
    <t>Thu từ khu vực DNNN do Trung ương quản lý</t>
  </si>
  <si>
    <t>(Chi tiết theo từng chương trình mục tiêu quốc gia)</t>
  </si>
  <si>
    <t>(Chi tiết theo từng chương trình mục tiêu nhiệm vụ)</t>
  </si>
  <si>
    <t>Ngân sách huyên</t>
  </si>
  <si>
    <t>Chia ra</t>
  </si>
  <si>
    <t>Biểu số 85/CK-NSNN</t>
  </si>
  <si>
    <t xml:space="preserve">CHI BỔ SUNG CÂN ĐỐI CHO NGÂN SÁCH XÃ </t>
  </si>
  <si>
    <t>Chi hoạt động của cơ quan quản lý hành chính, đảng, đoàn thể</t>
  </si>
  <si>
    <t>DỰ TOÁN CHI NGÂN SÁCH CẤP HUYỆN THEO TỪNG LĨNH VỰC NĂM 2018</t>
  </si>
  <si>
    <t>Biểu số 84/CK-NSNN</t>
  </si>
  <si>
    <t>Chi trả nợ vay KCH KM, GTNT</t>
  </si>
  <si>
    <t xml:space="preserve"> - Thuế GTGT</t>
  </si>
  <si>
    <t xml:space="preserve"> - Thuế TNDN</t>
  </si>
  <si>
    <t xml:space="preserve"> - Thuế tài nguyên</t>
  </si>
  <si>
    <t xml:space="preserve"> - Thu khác về thuế</t>
  </si>
  <si>
    <t>Đơn vị tính: Nghìn đồng</t>
  </si>
  <si>
    <t>Thu cố định tại xã</t>
  </si>
  <si>
    <t xml:space="preserve">DỰ TOÁN CHI NGÂN SÁCH HUYỆN, CHI NGÂN SÁCH CẤP HUYỆN </t>
  </si>
  <si>
    <t xml:space="preserve"> của Ủy ban nhân dân huyện Tuyên Hóa)</t>
  </si>
  <si>
    <t xml:space="preserve">(Kèm theo Quyết định số          /QĐ-UBND ngày       tháng 01 năm 2018 </t>
  </si>
  <si>
    <t xml:space="preserve"> VÀ CHI NGÂN SÁCH XÃ THEO CƠ CẤU CHI NĂM 2018</t>
  </si>
  <si>
    <t>V</t>
  </si>
  <si>
    <t>Chi trả nợ vay KCHKM, GTNT</t>
  </si>
  <si>
    <t>Chi trả nợ vốn vay KCH KM, GTNT</t>
  </si>
  <si>
    <t>ĐVT: Nghìn đồng</t>
  </si>
  <si>
    <t>Chi đầu tư phát  triển</t>
  </si>
  <si>
    <t>Chi tạo nguồn cải cách tiền lương</t>
  </si>
  <si>
    <t>Chi Chương trình mục tiêu</t>
  </si>
  <si>
    <t>Biểu số 86/CK-NSNN</t>
  </si>
  <si>
    <t>HĐND huyện</t>
  </si>
  <si>
    <t>Phòng Tài chính -KH huyện</t>
  </si>
  <si>
    <t>Phòng Lao động TB&amp;XH huyện</t>
  </si>
  <si>
    <t>Phòng Nông nghiệp &amp;PTNT huyện</t>
  </si>
  <si>
    <t>Phòng Giáo dục và Đào tạo huyện</t>
  </si>
  <si>
    <t>Phòng Y tế huyện</t>
  </si>
  <si>
    <t>Phòng Nội vụ huyện</t>
  </si>
  <si>
    <t>Phòng Kinh tế và Hạ tầng huyện</t>
  </si>
  <si>
    <t>Phòng Văn Hóa và Thông tin huyện</t>
  </si>
  <si>
    <t>UB Mặt trậnTQVN huyện</t>
  </si>
  <si>
    <t xml:space="preserve">Hội LH Phụ nữ huyện </t>
  </si>
  <si>
    <t>Huyện đoàn</t>
  </si>
  <si>
    <t>Hội Nông dân huyện</t>
  </si>
  <si>
    <t>Hội cựu chiến binh huyện</t>
  </si>
  <si>
    <t xml:space="preserve">Hội chữ thập đỏ huyện </t>
  </si>
  <si>
    <t>Hội cựu TNXP huyện</t>
  </si>
  <si>
    <t>Hội người mù huyện</t>
  </si>
  <si>
    <t>Hội NN CĐ da cam/dioxin huyện</t>
  </si>
  <si>
    <t>Hội BT NTT&amp;trẻ mồ côi huyện</t>
  </si>
  <si>
    <t>Hội Luật gia huyện</t>
  </si>
  <si>
    <t>Hội Đông y huyện</t>
  </si>
  <si>
    <t>Hội người Cao tuổi huyện</t>
  </si>
  <si>
    <t>Hội khuyến học huyện</t>
  </si>
  <si>
    <t>Hội Làm vườn huyện</t>
  </si>
  <si>
    <t>Trung tâm bồi dưỡng chính trị huyện</t>
  </si>
  <si>
    <t>Trung tâm Giáo dục - DN huyện</t>
  </si>
  <si>
    <t>Trường Mầm non Ngư Hóa</t>
  </si>
  <si>
    <t>Trường PTDT bán trú TH &amp; THCS Lâm Hoá</t>
  </si>
  <si>
    <t>Trung tâm dân số - KKHGĐ huyện</t>
  </si>
  <si>
    <t>Trung tâm Văn hóa thông tin - TT</t>
  </si>
  <si>
    <t>Đài TTTH huyện</t>
  </si>
  <si>
    <t>BQL các công trình công cộng</t>
  </si>
  <si>
    <t>BQL rừng phòng hộ Tuyên Hoá</t>
  </si>
  <si>
    <t>TT tư vấn XD huyện</t>
  </si>
  <si>
    <t xml:space="preserve">BQL các DA kinh tế miền núi </t>
  </si>
  <si>
    <t>Hội cựu giáo chức</t>
  </si>
  <si>
    <t>Hội di sản văn hóa</t>
  </si>
  <si>
    <t>Hội nuôi ong</t>
  </si>
  <si>
    <t>Xã Lâm Hoá</t>
  </si>
  <si>
    <t>Xã Hương Hoá</t>
  </si>
  <si>
    <t>Xã Thanh Hoá</t>
  </si>
  <si>
    <t>Xã Thuận Hoá</t>
  </si>
  <si>
    <t>Xã Đức Hoá</t>
  </si>
  <si>
    <t>Xã Thạch Hoá</t>
  </si>
  <si>
    <t>Xã Phong Hoá</t>
  </si>
  <si>
    <t>Xã Đồng Hoá</t>
  </si>
  <si>
    <t>Xã Mai Hoá</t>
  </si>
  <si>
    <t>Xã Văn Hoá</t>
  </si>
  <si>
    <t>Xã Châu Hoá</t>
  </si>
  <si>
    <t>Xã Ngư Hoá</t>
  </si>
  <si>
    <t>Xã Sơn Hoá</t>
  </si>
  <si>
    <t>XãThanh Thạch</t>
  </si>
  <si>
    <t>Xã Nam Hoá</t>
  </si>
  <si>
    <t>Văn phòng Huyện Uỷ</t>
  </si>
  <si>
    <t>Văn phòng UBND huyện</t>
  </si>
  <si>
    <t xml:space="preserve">Tổng số </t>
  </si>
  <si>
    <t>Chi dự phòng ngân sách</t>
  </si>
  <si>
    <t>Chi thường xuyên (bao gồm nguồn SNKT)</t>
  </si>
  <si>
    <t>TỔNG SỐ</t>
  </si>
  <si>
    <t>Trong đó</t>
  </si>
  <si>
    <t>Chi sự nghiệp GD&amp;ĐT</t>
  </si>
  <si>
    <t>Chi sự nghiệp VHTT</t>
  </si>
  <si>
    <t>Chi TDTT</t>
  </si>
  <si>
    <t>Chi QLNN, Đảng ĐT</t>
  </si>
  <si>
    <t xml:space="preserve">Trong đó </t>
  </si>
  <si>
    <t>Chi giao thông</t>
  </si>
  <si>
    <t>Chi nông nghiệp, lâm nghiệp, thủy lợi, thủy sản</t>
  </si>
  <si>
    <t>(Kèm theo Quyết định số          /QĐ-UBND ngày       tháng 01 năm 2018 của UBND huyện Tuyên Hóa)</t>
  </si>
  <si>
    <t>Chi đảm bảo xã hội</t>
  </si>
  <si>
    <t>Trung tâm BDCT huyện</t>
  </si>
  <si>
    <t>UB Mặt trận TQVN huyện</t>
  </si>
  <si>
    <t xml:space="preserve">DỰ TOÁN CHI ĐẦU TƯ PHÁT TRIỂN CỦA NGÂN SÁCH CẤP HUYỆN </t>
  </si>
  <si>
    <t>CHO TỪNG CƠ QUAN, TỔ CHỨC THEO LĨNH VỰC NĂM 2018</t>
  </si>
  <si>
    <t xml:space="preserve">DỰ TOÁN CHI THƯỜNG XUYÊN CỦA NGÂN SÁCH CẤP HUYỆN </t>
  </si>
  <si>
    <t>Chi hoạt động của cơ quan QLNN, Đảng, ĐT</t>
  </si>
  <si>
    <t>Chi sự nghiệp y tế - Dân số và gia đình</t>
  </si>
  <si>
    <t>Chi NN, lâm nghiệp, thủy lợi, thủy sản, SNKT khác</t>
  </si>
  <si>
    <t>Chi Quốc phòng - An ninh</t>
  </si>
  <si>
    <t>Phòng NNN &amp;PTNT huyện</t>
  </si>
  <si>
    <t>Phòng GD và Đào tạo huyện</t>
  </si>
  <si>
    <t>Phòng Kinh tế và HT huyện</t>
  </si>
  <si>
    <t>Phòng Văn Hóa và TT huyện</t>
  </si>
  <si>
    <t>Phòng LĐ- TB&amp;XH huyện</t>
  </si>
  <si>
    <t>Trung tâm BD chính trị huyện</t>
  </si>
  <si>
    <t>Trường TH số 1 Phong Hoá</t>
  </si>
  <si>
    <t>Trường TH số 2 Phong Hoá</t>
  </si>
  <si>
    <t>Trung tâm DS - KKHGĐ huyện</t>
  </si>
  <si>
    <t>Trung tâm VHTT - TT</t>
  </si>
  <si>
    <t>Ngân hàng chính sách xã hội huyện</t>
  </si>
  <si>
    <t>Hạt Kiểm Lâm</t>
  </si>
  <si>
    <t>Bệnh viện đa khoa huyện</t>
  </si>
  <si>
    <t>Ngân hàng CSXH huyện</t>
  </si>
  <si>
    <t>Chi sự nghiệp VHTT; SN phát thanh truyền hình</t>
  </si>
  <si>
    <t>Chi khác ngân sách</t>
  </si>
  <si>
    <t>DỰ TOÁN CHI NGÂN SÁCH CẤP HUYỆN CHO TỪNG CƠ QUAN, TỔ CHỨC NĂM 2018</t>
  </si>
  <si>
    <t>Chi Quốc phòng</t>
  </si>
  <si>
    <t>Quốc phòng</t>
  </si>
  <si>
    <t>Biểu số 87/CK-NSNN</t>
  </si>
  <si>
    <t>Biểu số 88/CK-NSNN</t>
  </si>
  <si>
    <t>Biểu số 89/CK-NSNN</t>
  </si>
  <si>
    <t>UBND HUYỆN TUYÊN HÓA</t>
  </si>
  <si>
    <t>DỰ TOÁN THU, SỐ BỔ SUNG VÀ DỰ TOÁN CHI CÂN ĐỐI NGÂN SÁCH TỪNG XÃ NĂM 2018</t>
  </si>
  <si>
    <t>(Kèm theo Quyết định số        /QĐ-UBND ngày     tháng 01 năm 2018 của UBND huyện Tuyên Hóa)</t>
  </si>
  <si>
    <t>Đơn vị: Nghìn đồng</t>
  </si>
  <si>
    <t>TT</t>
  </si>
  <si>
    <t>Tên đơn vị</t>
  </si>
  <si>
    <t>Tổng thu NSNN trên địa bàn</t>
  </si>
  <si>
    <t>Thu ngân sách xã được hưởng theo phân cấp</t>
  </si>
  <si>
    <t>Số bổ sung cân đối từ ngân sách cấp huyện</t>
  </si>
  <si>
    <t>Số bổ sung thực hiện điều chỉnh tiền lương</t>
  </si>
  <si>
    <t>Tổng chi cân đối ngân sách xã</t>
  </si>
  <si>
    <t xml:space="preserve">Chia ra </t>
  </si>
  <si>
    <t>Thu ngân sách xã hưởng 100%</t>
  </si>
  <si>
    <t xml:space="preserve">Thu ngân sách xã hưởng từ các khoản thu phân chia </t>
  </si>
  <si>
    <t>Xã Đức Hóa</t>
  </si>
  <si>
    <t>Xã Phong Hóa</t>
  </si>
  <si>
    <t>Xã Ngư Hóa</t>
  </si>
  <si>
    <t>Biểu số 90/CK-NSNN</t>
  </si>
  <si>
    <t>DỰ TOÁN CHI BỔ SUNG CÓ MỤC TIÊU 
TỪ NGÂN SÁCH CẤP HUYỆN CHO NGÂN SÁCH TỪNG XÃ NĂM 2018</t>
  </si>
  <si>
    <t>Bổ sung vốn đầu tư để thực hiện các chương trình mục tiêu, nhiệm vụ</t>
  </si>
  <si>
    <t>Bổ sung vốn sự nghiệp để thực hiện các chế độ, chính sách, nhiệm vụ</t>
  </si>
  <si>
    <t>Bổ sung thực hiện các chương trình mục tiêu quốc gia</t>
  </si>
  <si>
    <t>1=2+3+4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</si>
</sst>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,###,###"/>
    <numFmt numFmtId="182" formatCode="#,#00"/>
    <numFmt numFmtId="183" formatCode="#,#00.00"/>
    <numFmt numFmtId="184" formatCode="#,#00.0000"/>
    <numFmt numFmtId="185" formatCode="0.0"/>
    <numFmt numFmtId="186" formatCode="_(* #,##0.00000_);_(* \(#,##0.00000\);_(* &quot;-&quot;??_);_(@_)"/>
    <numFmt numFmtId="187" formatCode="#,#00.0"/>
    <numFmt numFmtId="188" formatCode="#,#00.000"/>
    <numFmt numFmtId="189" formatCode="0.0000"/>
    <numFmt numFmtId="190" formatCode="0.000"/>
    <numFmt numFmtId="191" formatCode="#,###"/>
    <numFmt numFmtId="192" formatCode="#,#00.00000"/>
    <numFmt numFmtId="193" formatCode="#,#00.000000"/>
    <numFmt numFmtId="194" formatCode="00"/>
  </numFmts>
  <fonts count="67">
    <font>
      <sz val="12"/>
      <name val=".VnTime"/>
      <family val="0"/>
    </font>
    <font>
      <b/>
      <sz val="12"/>
      <name val=".VNTIME"/>
      <family val="2"/>
    </font>
    <font>
      <sz val="8"/>
      <name val=".VnTime"/>
      <family val="0"/>
    </font>
    <font>
      <b/>
      <sz val="16"/>
      <name val=".VnTimeH"/>
      <family val="2"/>
    </font>
    <font>
      <b/>
      <sz val="14"/>
      <name val=".VnTime"/>
      <family val="2"/>
    </font>
    <font>
      <sz val="11"/>
      <name val=".VnTime"/>
      <family val="2"/>
    </font>
    <font>
      <u val="single"/>
      <sz val="12"/>
      <color indexed="36"/>
      <name val=".VnArial Narrow"/>
      <family val="0"/>
    </font>
    <font>
      <u val="single"/>
      <sz val="12"/>
      <color indexed="12"/>
      <name val=".VnArial Narrow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3"/>
      <name val=".VnTime"/>
      <family val="2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0"/>
      <name val=".VnTime"/>
      <family val="2"/>
    </font>
    <font>
      <b/>
      <sz val="9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8" borderId="2" applyNumberFormat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75" fontId="9" fillId="0" borderId="0" xfId="0" applyNumberFormat="1" applyFont="1" applyAlignment="1">
      <alignment/>
    </xf>
    <xf numFmtId="175" fontId="8" fillId="0" borderId="0" xfId="41" applyNumberFormat="1" applyFont="1" applyBorder="1" applyAlignment="1">
      <alignment/>
    </xf>
    <xf numFmtId="0" fontId="8" fillId="0" borderId="0" xfId="0" applyFont="1" applyBorder="1" applyAlignment="1">
      <alignment/>
    </xf>
    <xf numFmtId="175" fontId="10" fillId="0" borderId="0" xfId="41" applyNumberFormat="1" applyFont="1" applyBorder="1" applyAlignment="1">
      <alignment/>
    </xf>
    <xf numFmtId="175" fontId="8" fillId="0" borderId="11" xfId="41" applyNumberFormat="1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182" fontId="5" fillId="0" borderId="16" xfId="0" applyNumberFormat="1" applyFont="1" applyBorder="1" applyAlignment="1">
      <alignment horizontal="right" vertical="center" wrapText="1"/>
    </xf>
    <xf numFmtId="186" fontId="9" fillId="0" borderId="0" xfId="0" applyNumberFormat="1" applyFont="1" applyAlignment="1">
      <alignment/>
    </xf>
    <xf numFmtId="182" fontId="8" fillId="0" borderId="12" xfId="0" applyNumberFormat="1" applyFont="1" applyBorder="1" applyAlignment="1">
      <alignment horizontal="right" vertical="center" wrapText="1"/>
    </xf>
    <xf numFmtId="182" fontId="9" fillId="0" borderId="13" xfId="0" applyNumberFormat="1" applyFont="1" applyBorder="1" applyAlignment="1">
      <alignment horizontal="right" vertical="center" wrapText="1"/>
    </xf>
    <xf numFmtId="182" fontId="8" fillId="0" borderId="1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82" fontId="10" fillId="0" borderId="13" xfId="0" applyNumberFormat="1" applyFont="1" applyBorder="1" applyAlignment="1">
      <alignment horizontal="right" vertical="center" wrapText="1"/>
    </xf>
    <xf numFmtId="182" fontId="8" fillId="0" borderId="17" xfId="0" applyNumberFormat="1" applyFont="1" applyBorder="1" applyAlignment="1">
      <alignment horizontal="right" vertical="center" wrapText="1"/>
    </xf>
    <xf numFmtId="182" fontId="8" fillId="0" borderId="12" xfId="0" applyNumberFormat="1" applyFont="1" applyBorder="1" applyAlignment="1">
      <alignment wrapText="1"/>
    </xf>
    <xf numFmtId="182" fontId="8" fillId="0" borderId="13" xfId="0" applyNumberFormat="1" applyFont="1" applyBorder="1" applyAlignment="1">
      <alignment wrapText="1"/>
    </xf>
    <xf numFmtId="182" fontId="9" fillId="0" borderId="13" xfId="0" applyNumberFormat="1" applyFont="1" applyBorder="1" applyAlignment="1">
      <alignment wrapText="1"/>
    </xf>
    <xf numFmtId="182" fontId="10" fillId="0" borderId="13" xfId="0" applyNumberFormat="1" applyFont="1" applyBorder="1" applyAlignment="1">
      <alignment wrapText="1"/>
    </xf>
    <xf numFmtId="0" fontId="20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182" fontId="10" fillId="0" borderId="19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175" fontId="1" fillId="0" borderId="19" xfId="41" applyNumberFormat="1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182" fontId="10" fillId="0" borderId="19" xfId="0" applyNumberFormat="1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182" fontId="8" fillId="0" borderId="21" xfId="0" applyNumberFormat="1" applyFont="1" applyBorder="1" applyAlignment="1">
      <alignment horizontal="right" vertical="center" wrapText="1"/>
    </xf>
    <xf numFmtId="182" fontId="8" fillId="0" borderId="16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182" fontId="9" fillId="0" borderId="16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2" fontId="9" fillId="0" borderId="0" xfId="0" applyNumberFormat="1" applyFont="1" applyAlignment="1">
      <alignment/>
    </xf>
    <xf numFmtId="0" fontId="10" fillId="0" borderId="16" xfId="0" applyFon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182" fontId="8" fillId="0" borderId="13" xfId="0" applyNumberFormat="1" applyFont="1" applyBorder="1" applyAlignment="1">
      <alignment horizontal="right" wrapText="1"/>
    </xf>
    <xf numFmtId="182" fontId="9" fillId="0" borderId="13" xfId="0" applyNumberFormat="1" applyFont="1" applyBorder="1" applyAlignment="1">
      <alignment horizontal="right" wrapText="1"/>
    </xf>
    <xf numFmtId="182" fontId="10" fillId="0" borderId="13" xfId="0" applyNumberFormat="1" applyFont="1" applyBorder="1" applyAlignment="1">
      <alignment horizontal="right" wrapText="1"/>
    </xf>
    <xf numFmtId="0" fontId="8" fillId="0" borderId="17" xfId="0" applyFont="1" applyBorder="1" applyAlignment="1">
      <alignment horizontal="center" wrapText="1"/>
    </xf>
    <xf numFmtId="182" fontId="10" fillId="0" borderId="19" xfId="0" applyNumberFormat="1" applyFont="1" applyBorder="1" applyAlignment="1">
      <alignment horizontal="right" wrapText="1"/>
    </xf>
    <xf numFmtId="182" fontId="8" fillId="0" borderId="22" xfId="0" applyNumberFormat="1" applyFont="1" applyBorder="1" applyAlignment="1">
      <alignment wrapText="1"/>
    </xf>
    <xf numFmtId="3" fontId="25" fillId="0" borderId="13" xfId="0" applyNumberFormat="1" applyFont="1" applyBorder="1" applyAlignment="1">
      <alignment/>
    </xf>
    <xf numFmtId="175" fontId="8" fillId="0" borderId="13" xfId="41" applyNumberFormat="1" applyFont="1" applyBorder="1" applyAlignment="1">
      <alignment/>
    </xf>
    <xf numFmtId="175" fontId="10" fillId="0" borderId="13" xfId="41" applyNumberFormat="1" applyFont="1" applyBorder="1" applyAlignment="1">
      <alignment/>
    </xf>
    <xf numFmtId="175" fontId="8" fillId="0" borderId="16" xfId="41" applyNumberFormat="1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175" fontId="9" fillId="0" borderId="16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75" fontId="9" fillId="0" borderId="20" xfId="0" applyNumberFormat="1" applyFont="1" applyBorder="1" applyAlignment="1">
      <alignment horizontal="center"/>
    </xf>
    <xf numFmtId="0" fontId="18" fillId="0" borderId="16" xfId="0" applyFont="1" applyFill="1" applyBorder="1" applyAlignment="1">
      <alignment horizontal="left" vertical="center"/>
    </xf>
    <xf numFmtId="194" fontId="18" fillId="0" borderId="16" xfId="0" applyNumberFormat="1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182" fontId="9" fillId="0" borderId="25" xfId="0" applyNumberFormat="1" applyFont="1" applyBorder="1" applyAlignment="1">
      <alignment horizontal="right" vertical="center" wrapText="1"/>
    </xf>
    <xf numFmtId="182" fontId="14" fillId="0" borderId="13" xfId="0" applyNumberFormat="1" applyFont="1" applyBorder="1" applyAlignment="1">
      <alignment horizontal="right" vertical="center" wrapText="1"/>
    </xf>
    <xf numFmtId="182" fontId="16" fillId="0" borderId="13" xfId="0" applyNumberFormat="1" applyFont="1" applyBorder="1" applyAlignment="1">
      <alignment horizontal="right" vertical="center" wrapText="1"/>
    </xf>
    <xf numFmtId="182" fontId="14" fillId="0" borderId="25" xfId="0" applyNumberFormat="1" applyFont="1" applyBorder="1" applyAlignment="1">
      <alignment horizontal="right" vertical="center" wrapText="1"/>
    </xf>
    <xf numFmtId="182" fontId="12" fillId="0" borderId="13" xfId="0" applyNumberFormat="1" applyFont="1" applyBorder="1" applyAlignment="1">
      <alignment horizontal="right" vertical="center" wrapText="1"/>
    </xf>
    <xf numFmtId="182" fontId="14" fillId="0" borderId="17" xfId="0" applyNumberFormat="1" applyFont="1" applyBorder="1" applyAlignment="1">
      <alignment horizontal="right" vertical="center" wrapText="1"/>
    </xf>
    <xf numFmtId="182" fontId="9" fillId="0" borderId="17" xfId="0" applyNumberFormat="1" applyFont="1" applyBorder="1" applyAlignment="1">
      <alignment horizontal="right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82" fontId="17" fillId="0" borderId="26" xfId="0" applyNumberFormat="1" applyFont="1" applyBorder="1" applyAlignment="1">
      <alignment horizontal="right" vertical="center" wrapText="1"/>
    </xf>
    <xf numFmtId="0" fontId="17" fillId="0" borderId="27" xfId="0" applyFont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194" fontId="27" fillId="33" borderId="16" xfId="0" applyNumberFormat="1" applyFont="1" applyFill="1" applyBorder="1" applyAlignment="1">
      <alignment horizontal="left" vertical="center"/>
    </xf>
    <xf numFmtId="182" fontId="1" fillId="0" borderId="16" xfId="0" applyNumberFormat="1" applyFont="1" applyBorder="1" applyAlignment="1">
      <alignment horizontal="right" vertical="center" wrapText="1"/>
    </xf>
    <xf numFmtId="0" fontId="27" fillId="0" borderId="16" xfId="0" applyFont="1" applyFill="1" applyBorder="1" applyAlignment="1">
      <alignment horizontal="left" vertical="center"/>
    </xf>
    <xf numFmtId="175" fontId="9" fillId="0" borderId="16" xfId="41" applyNumberFormat="1" applyFont="1" applyBorder="1" applyAlignment="1">
      <alignment/>
    </xf>
    <xf numFmtId="182" fontId="0" fillId="0" borderId="16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175" fontId="9" fillId="0" borderId="10" xfId="41" applyNumberFormat="1" applyFont="1" applyBorder="1" applyAlignment="1">
      <alignment/>
    </xf>
    <xf numFmtId="182" fontId="0" fillId="0" borderId="1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182" fontId="30" fillId="0" borderId="20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182" fontId="30" fillId="0" borderId="20" xfId="0" applyNumberFormat="1" applyFont="1" applyBorder="1" applyAlignment="1">
      <alignment horizontal="right"/>
    </xf>
    <xf numFmtId="194" fontId="18" fillId="33" borderId="13" xfId="0" applyNumberFormat="1" applyFont="1" applyFill="1" applyBorder="1" applyAlignment="1">
      <alignment horizontal="left" vertical="center"/>
    </xf>
    <xf numFmtId="182" fontId="29" fillId="0" borderId="13" xfId="0" applyNumberFormat="1" applyFont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left" vertical="center"/>
    </xf>
    <xf numFmtId="194" fontId="18" fillId="0" borderId="13" xfId="0" applyNumberFormat="1" applyFont="1" applyFill="1" applyBorder="1" applyAlignment="1">
      <alignment horizontal="left" vertical="center"/>
    </xf>
    <xf numFmtId="175" fontId="14" fillId="0" borderId="13" xfId="41" applyNumberFormat="1" applyFont="1" applyBorder="1" applyAlignment="1">
      <alignment/>
    </xf>
    <xf numFmtId="0" fontId="18" fillId="33" borderId="13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/>
    </xf>
    <xf numFmtId="182" fontId="14" fillId="0" borderId="19" xfId="0" applyNumberFormat="1" applyFont="1" applyBorder="1" applyAlignment="1">
      <alignment horizontal="right" vertical="center" wrapText="1"/>
    </xf>
    <xf numFmtId="175" fontId="14" fillId="0" borderId="19" xfId="41" applyNumberFormat="1" applyFont="1" applyBorder="1" applyAlignment="1">
      <alignment/>
    </xf>
    <xf numFmtId="182" fontId="29" fillId="0" borderId="19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/>
    </xf>
    <xf numFmtId="182" fontId="14" fillId="0" borderId="12" xfId="0" applyNumberFormat="1" applyFont="1" applyBorder="1" applyAlignment="1">
      <alignment horizontal="right" vertical="center" wrapText="1"/>
    </xf>
    <xf numFmtId="175" fontId="14" fillId="0" borderId="12" xfId="41" applyNumberFormat="1" applyFont="1" applyBorder="1" applyAlignment="1">
      <alignment/>
    </xf>
    <xf numFmtId="182" fontId="29" fillId="0" borderId="12" xfId="0" applyNumberFormat="1" applyFont="1" applyBorder="1" applyAlignment="1">
      <alignment horizontal="right" vertical="center" wrapText="1"/>
    </xf>
    <xf numFmtId="182" fontId="29" fillId="0" borderId="28" xfId="0" applyNumberFormat="1" applyFont="1" applyBorder="1" applyAlignment="1">
      <alignment horizontal="right" vertical="center" wrapText="1"/>
    </xf>
    <xf numFmtId="182" fontId="29" fillId="0" borderId="29" xfId="0" applyNumberFormat="1" applyFont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182" fontId="29" fillId="0" borderId="30" xfId="0" applyNumberFormat="1" applyFont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 wrapText="1"/>
    </xf>
    <xf numFmtId="0" fontId="14" fillId="0" borderId="13" xfId="0" applyFont="1" applyBorder="1" applyAlignment="1">
      <alignment horizontal="left" vertical="center"/>
    </xf>
    <xf numFmtId="0" fontId="26" fillId="33" borderId="13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left" vertical="center" wrapText="1"/>
    </xf>
    <xf numFmtId="175" fontId="9" fillId="0" borderId="17" xfId="41" applyNumberFormat="1" applyFont="1" applyBorder="1" applyAlignment="1">
      <alignment/>
    </xf>
    <xf numFmtId="182" fontId="0" fillId="0" borderId="17" xfId="0" applyNumberFormat="1" applyFont="1" applyBorder="1" applyAlignment="1">
      <alignment horizontal="right" vertical="center" wrapText="1"/>
    </xf>
    <xf numFmtId="182" fontId="8" fillId="0" borderId="20" xfId="0" applyNumberFormat="1" applyFont="1" applyBorder="1" applyAlignment="1">
      <alignment/>
    </xf>
    <xf numFmtId="0" fontId="18" fillId="0" borderId="23" xfId="0" applyFont="1" applyFill="1" applyBorder="1" applyAlignment="1">
      <alignment horizontal="left" vertical="center"/>
    </xf>
    <xf numFmtId="182" fontId="14" fillId="0" borderId="26" xfId="0" applyNumberFormat="1" applyFont="1" applyBorder="1" applyAlignment="1">
      <alignment horizontal="right" vertical="center" wrapText="1"/>
    </xf>
    <xf numFmtId="182" fontId="14" fillId="0" borderId="31" xfId="0" applyNumberFormat="1" applyFont="1" applyBorder="1" applyAlignment="1">
      <alignment horizontal="right" vertical="center" wrapText="1"/>
    </xf>
    <xf numFmtId="182" fontId="9" fillId="0" borderId="31" xfId="0" applyNumberFormat="1" applyFont="1" applyBorder="1" applyAlignment="1">
      <alignment horizontal="right" vertical="center" wrapText="1"/>
    </xf>
    <xf numFmtId="182" fontId="9" fillId="0" borderId="12" xfId="0" applyNumberFormat="1" applyFont="1" applyBorder="1" applyAlignment="1">
      <alignment horizontal="right" vertical="center" wrapText="1"/>
    </xf>
    <xf numFmtId="182" fontId="9" fillId="0" borderId="1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vertical="center"/>
    </xf>
    <xf numFmtId="175" fontId="14" fillId="0" borderId="13" xfId="0" applyNumberFormat="1" applyFont="1" applyBorder="1" applyAlignment="1">
      <alignment horizontal="center"/>
    </xf>
    <xf numFmtId="175" fontId="14" fillId="0" borderId="13" xfId="0" applyNumberFormat="1" applyFont="1" applyBorder="1" applyAlignment="1">
      <alignment horizontal="left" wrapText="1"/>
    </xf>
    <xf numFmtId="0" fontId="14" fillId="0" borderId="19" xfId="0" applyFont="1" applyBorder="1" applyAlignment="1">
      <alignment/>
    </xf>
    <xf numFmtId="175" fontId="14" fillId="0" borderId="19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/>
    </xf>
    <xf numFmtId="175" fontId="14" fillId="0" borderId="12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175" fontId="14" fillId="0" borderId="17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31" fillId="0" borderId="0" xfId="0" applyFont="1" applyAlignment="1">
      <alignment horizontal="right"/>
    </xf>
    <xf numFmtId="0" fontId="13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top" wrapText="1"/>
    </xf>
    <xf numFmtId="0" fontId="27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175" fontId="13" fillId="0" borderId="15" xfId="0" applyNumberFormat="1" applyFont="1" applyBorder="1" applyAlignment="1">
      <alignment vertical="top" wrapText="1"/>
    </xf>
    <xf numFmtId="175" fontId="27" fillId="0" borderId="0" xfId="0" applyNumberFormat="1" applyFont="1" applyAlignment="1">
      <alignment/>
    </xf>
    <xf numFmtId="0" fontId="27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/>
    </xf>
    <xf numFmtId="175" fontId="27" fillId="0" borderId="21" xfId="41" applyNumberFormat="1" applyFont="1" applyBorder="1" applyAlignment="1">
      <alignment vertical="top" wrapText="1"/>
    </xf>
    <xf numFmtId="175" fontId="27" fillId="0" borderId="21" xfId="0" applyNumberFormat="1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7" fillId="0" borderId="16" xfId="0" applyFont="1" applyBorder="1" applyAlignment="1">
      <alignment horizontal="center" vertical="top" wrapText="1"/>
    </xf>
    <xf numFmtId="175" fontId="27" fillId="0" borderId="16" xfId="41" applyNumberFormat="1" applyFont="1" applyBorder="1" applyAlignment="1">
      <alignment vertical="top" wrapText="1"/>
    </xf>
    <xf numFmtId="175" fontId="27" fillId="0" borderId="16" xfId="0" applyNumberFormat="1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175" fontId="27" fillId="0" borderId="16" xfId="41" applyNumberFormat="1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175" fontId="27" fillId="0" borderId="10" xfId="41" applyNumberFormat="1" applyFont="1" applyBorder="1" applyAlignment="1">
      <alignment/>
    </xf>
    <xf numFmtId="175" fontId="27" fillId="0" borderId="10" xfId="0" applyNumberFormat="1" applyFont="1" applyBorder="1" applyAlignment="1">
      <alignment vertical="top" wrapText="1"/>
    </xf>
    <xf numFmtId="0" fontId="27" fillId="0" borderId="10" xfId="0" applyFont="1" applyBorder="1" applyAlignment="1">
      <alignment/>
    </xf>
    <xf numFmtId="0" fontId="13" fillId="0" borderId="0" xfId="0" applyFont="1" applyAlignment="1">
      <alignment vertical="top"/>
    </xf>
    <xf numFmtId="0" fontId="18" fillId="0" borderId="0" xfId="0" applyFont="1" applyAlignment="1">
      <alignment horizontal="center" vertical="top" wrapText="1"/>
    </xf>
    <xf numFmtId="0" fontId="32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top" wrapText="1"/>
    </xf>
    <xf numFmtId="175" fontId="27" fillId="0" borderId="10" xfId="41" applyNumberFormat="1" applyFont="1" applyBorder="1" applyAlignment="1">
      <alignment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209550</xdr:rowOff>
    </xdr:from>
    <xdr:to>
      <xdr:col>2</xdr:col>
      <xdr:colOff>200025</xdr:colOff>
      <xdr:row>1</xdr:row>
      <xdr:rowOff>209550</xdr:rowOff>
    </xdr:to>
    <xdr:sp>
      <xdr:nvSpPr>
        <xdr:cNvPr id="1" name="Straight Connector 2"/>
        <xdr:cNvSpPr>
          <a:spLocks/>
        </xdr:cNvSpPr>
      </xdr:nvSpPr>
      <xdr:spPr>
        <a:xfrm>
          <a:off x="57150" y="400050"/>
          <a:ext cx="2247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200025</xdr:rowOff>
    </xdr:from>
    <xdr:to>
      <xdr:col>1</xdr:col>
      <xdr:colOff>1571625</xdr:colOff>
      <xdr:row>0</xdr:row>
      <xdr:rowOff>200025</xdr:rowOff>
    </xdr:to>
    <xdr:sp>
      <xdr:nvSpPr>
        <xdr:cNvPr id="1" name="Straight Connector 2"/>
        <xdr:cNvSpPr>
          <a:spLocks/>
        </xdr:cNvSpPr>
      </xdr:nvSpPr>
      <xdr:spPr>
        <a:xfrm>
          <a:off x="47625" y="200025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15" sqref="B15"/>
    </sheetView>
  </sheetViews>
  <sheetFormatPr defaultColWidth="8.796875" defaultRowHeight="15"/>
  <cols>
    <col min="1" max="1" width="7.19921875" style="0" customWidth="1"/>
    <col min="2" max="2" width="58.8984375" style="0" customWidth="1"/>
    <col min="3" max="3" width="22.5" style="0" customWidth="1"/>
    <col min="5" max="5" width="16.8984375" style="0" customWidth="1"/>
    <col min="6" max="6" width="17.09765625" style="0" customWidth="1"/>
  </cols>
  <sheetData>
    <row r="1" spans="1:3" ht="18" customHeight="1">
      <c r="A1" s="7" t="s">
        <v>36</v>
      </c>
      <c r="B1" s="8"/>
      <c r="C1" s="56" t="s">
        <v>191</v>
      </c>
    </row>
    <row r="2" spans="1:3" ht="18" customHeight="1">
      <c r="A2" s="9" t="s">
        <v>37</v>
      </c>
      <c r="B2" s="8"/>
      <c r="C2" s="8"/>
    </row>
    <row r="3" spans="1:3" ht="18" customHeight="1">
      <c r="A3" s="8"/>
      <c r="B3" s="8"/>
      <c r="C3" s="8"/>
    </row>
    <row r="4" spans="1:3" ht="24.75" customHeight="1">
      <c r="A4" s="232" t="s">
        <v>196</v>
      </c>
      <c r="B4" s="232"/>
      <c r="C4" s="232"/>
    </row>
    <row r="5" spans="1:3" ht="18" customHeight="1">
      <c r="A5" s="231" t="s">
        <v>195</v>
      </c>
      <c r="B5" s="231"/>
      <c r="C5" s="231"/>
    </row>
    <row r="6" spans="1:3" ht="18" customHeight="1">
      <c r="A6" s="231" t="s">
        <v>190</v>
      </c>
      <c r="B6" s="231"/>
      <c r="C6" s="231"/>
    </row>
    <row r="7" spans="1:3" ht="18" customHeight="1">
      <c r="A7" s="10"/>
      <c r="B7" s="10"/>
      <c r="C7" s="10"/>
    </row>
    <row r="8" spans="1:3" ht="18" customHeight="1">
      <c r="A8" s="11"/>
      <c r="B8" s="12"/>
      <c r="C8" s="49" t="s">
        <v>17</v>
      </c>
    </row>
    <row r="9" spans="1:3" ht="26.25" customHeight="1">
      <c r="A9" s="26" t="s">
        <v>2</v>
      </c>
      <c r="B9" s="26" t="s">
        <v>42</v>
      </c>
      <c r="C9" s="26" t="s">
        <v>43</v>
      </c>
    </row>
    <row r="10" spans="1:3" s="20" customFormat="1" ht="19.5" customHeight="1">
      <c r="A10" s="194" t="s">
        <v>8</v>
      </c>
      <c r="B10" s="51" t="s">
        <v>44</v>
      </c>
      <c r="C10" s="34">
        <f>C11+C14+C17+C18</f>
        <v>503160700</v>
      </c>
    </row>
    <row r="11" spans="1:6" s="8" customFormat="1" ht="19.5" customHeight="1">
      <c r="A11" s="195" t="s">
        <v>3</v>
      </c>
      <c r="B11" s="52" t="s">
        <v>45</v>
      </c>
      <c r="C11" s="36">
        <f>SUM(C12:C13)</f>
        <v>44483700</v>
      </c>
      <c r="E11" s="8">
        <v>13961355</v>
      </c>
      <c r="F11" s="83">
        <f>C11-E11</f>
        <v>30522345</v>
      </c>
    </row>
    <row r="12" spans="1:3" s="8" customFormat="1" ht="19.5" customHeight="1">
      <c r="A12" s="196" t="s">
        <v>46</v>
      </c>
      <c r="B12" s="53" t="s">
        <v>47</v>
      </c>
      <c r="C12" s="35">
        <v>35500000</v>
      </c>
    </row>
    <row r="13" spans="1:3" s="8" customFormat="1" ht="19.5" customHeight="1">
      <c r="A13" s="196" t="s">
        <v>46</v>
      </c>
      <c r="B13" s="53" t="s">
        <v>48</v>
      </c>
      <c r="C13" s="35">
        <v>8983700</v>
      </c>
    </row>
    <row r="14" spans="1:3" s="8" customFormat="1" ht="19.5" customHeight="1">
      <c r="A14" s="195" t="s">
        <v>4</v>
      </c>
      <c r="B14" s="52" t="s">
        <v>193</v>
      </c>
      <c r="C14" s="36">
        <f>SUM(C15:C16)</f>
        <v>458677000</v>
      </c>
    </row>
    <row r="15" spans="1:3" s="8" customFormat="1" ht="19.5" customHeight="1">
      <c r="A15" s="196" t="s">
        <v>46</v>
      </c>
      <c r="B15" s="53" t="s">
        <v>49</v>
      </c>
      <c r="C15" s="35">
        <v>429748000</v>
      </c>
    </row>
    <row r="16" spans="1:3" s="8" customFormat="1" ht="19.5" customHeight="1">
      <c r="A16" s="196" t="s">
        <v>46</v>
      </c>
      <c r="B16" s="53" t="s">
        <v>50</v>
      </c>
      <c r="C16" s="35">
        <f>28509000+420000</f>
        <v>28929000</v>
      </c>
    </row>
    <row r="17" spans="1:3" s="8" customFormat="1" ht="19.5" customHeight="1">
      <c r="A17" s="195" t="s">
        <v>5</v>
      </c>
      <c r="B17" s="52" t="s">
        <v>51</v>
      </c>
      <c r="C17" s="36"/>
    </row>
    <row r="18" spans="1:3" s="8" customFormat="1" ht="19.5" customHeight="1">
      <c r="A18" s="195" t="s">
        <v>6</v>
      </c>
      <c r="B18" s="52" t="s">
        <v>52</v>
      </c>
      <c r="C18" s="36"/>
    </row>
    <row r="19" spans="1:3" s="8" customFormat="1" ht="19.5" customHeight="1">
      <c r="A19" s="195" t="s">
        <v>7</v>
      </c>
      <c r="B19" s="52" t="s">
        <v>53</v>
      </c>
      <c r="C19" s="36">
        <f>C20+C26+C29</f>
        <v>503160700</v>
      </c>
    </row>
    <row r="20" spans="1:3" s="8" customFormat="1" ht="19.5" customHeight="1">
      <c r="A20" s="195" t="s">
        <v>192</v>
      </c>
      <c r="B20" s="52" t="s">
        <v>194</v>
      </c>
      <c r="C20" s="36">
        <f>SUM(C21:C25)</f>
        <v>503160700</v>
      </c>
    </row>
    <row r="21" spans="1:3" s="8" customFormat="1" ht="19.5" customHeight="1">
      <c r="A21" s="196">
        <v>1</v>
      </c>
      <c r="B21" s="53" t="s">
        <v>39</v>
      </c>
      <c r="C21" s="35">
        <v>26770000</v>
      </c>
    </row>
    <row r="22" spans="1:3" s="8" customFormat="1" ht="19.5" customHeight="1">
      <c r="A22" s="196">
        <v>2</v>
      </c>
      <c r="B22" s="53" t="s">
        <v>40</v>
      </c>
      <c r="C22" s="35">
        <v>460536700</v>
      </c>
    </row>
    <row r="23" spans="1:3" s="8" customFormat="1" ht="19.5" customHeight="1">
      <c r="A23" s="196">
        <v>3</v>
      </c>
      <c r="B23" s="53" t="s">
        <v>54</v>
      </c>
      <c r="C23" s="35">
        <v>9300000</v>
      </c>
    </row>
    <row r="24" spans="1:3" s="8" customFormat="1" ht="19.5" customHeight="1">
      <c r="A24" s="196">
        <v>4</v>
      </c>
      <c r="B24" s="53" t="s">
        <v>55</v>
      </c>
      <c r="C24" s="35"/>
    </row>
    <row r="25" spans="1:3" s="8" customFormat="1" ht="19.5" customHeight="1">
      <c r="A25" s="196">
        <v>5</v>
      </c>
      <c r="B25" s="53" t="s">
        <v>229</v>
      </c>
      <c r="C25" s="35">
        <v>6554000</v>
      </c>
    </row>
    <row r="26" spans="1:3" s="8" customFormat="1" ht="19.5" customHeight="1">
      <c r="A26" s="195" t="s">
        <v>4</v>
      </c>
      <c r="B26" s="52" t="s">
        <v>56</v>
      </c>
      <c r="C26" s="36"/>
    </row>
    <row r="27" spans="1:3" s="8" customFormat="1" ht="19.5" customHeight="1">
      <c r="A27" s="196">
        <v>1</v>
      </c>
      <c r="B27" s="53" t="s">
        <v>57</v>
      </c>
      <c r="C27" s="35"/>
    </row>
    <row r="28" spans="1:3" s="8" customFormat="1" ht="19.5" customHeight="1">
      <c r="A28" s="196">
        <v>2</v>
      </c>
      <c r="B28" s="53" t="s">
        <v>58</v>
      </c>
      <c r="C28" s="35"/>
    </row>
    <row r="29" spans="1:3" s="8" customFormat="1" ht="19.5" customHeight="1">
      <c r="A29" s="197" t="s">
        <v>5</v>
      </c>
      <c r="B29" s="54" t="s">
        <v>41</v>
      </c>
      <c r="C29" s="55"/>
    </row>
    <row r="30" spans="1:3" ht="18" customHeight="1">
      <c r="A30" s="15"/>
      <c r="B30" s="16"/>
      <c r="C30" s="17"/>
    </row>
    <row r="31" spans="1:3" ht="21.75" customHeight="1">
      <c r="A31" s="13"/>
      <c r="B31" s="13"/>
      <c r="C31" s="46"/>
    </row>
    <row r="32" spans="1:3" ht="21.75" customHeight="1">
      <c r="A32" s="13"/>
      <c r="B32" s="13"/>
      <c r="C32" s="46"/>
    </row>
    <row r="33" spans="1:3" ht="15" customHeight="1">
      <c r="A33" s="8"/>
      <c r="B33" s="14"/>
      <c r="C33" s="8"/>
    </row>
    <row r="34" spans="1:3" ht="21.75" customHeight="1">
      <c r="A34" s="8"/>
      <c r="B34" s="14"/>
      <c r="C34" s="8"/>
    </row>
    <row r="35" spans="1:3" ht="21.75" customHeight="1">
      <c r="A35" s="8"/>
      <c r="B35" s="7"/>
      <c r="C35" s="8"/>
    </row>
    <row r="36" spans="1:3" ht="21.75" customHeight="1">
      <c r="A36" s="10"/>
      <c r="B36" s="10"/>
      <c r="C36" s="11"/>
    </row>
    <row r="37" spans="1:3" ht="18" customHeight="1">
      <c r="A37" s="8"/>
      <c r="B37" s="8"/>
      <c r="C37" s="8"/>
    </row>
    <row r="38" spans="1:3" ht="18" customHeight="1">
      <c r="A38" s="8"/>
      <c r="B38" s="8"/>
      <c r="C38" s="8"/>
    </row>
    <row r="39" spans="1:3" ht="18" customHeight="1">
      <c r="A39" s="8"/>
      <c r="B39" s="8"/>
      <c r="C39" s="8"/>
    </row>
    <row r="40" spans="1:3" ht="18" customHeight="1">
      <c r="A40" s="8"/>
      <c r="B40" s="8"/>
      <c r="C40" s="8"/>
    </row>
    <row r="41" spans="1:3" ht="18" customHeight="1">
      <c r="A41" s="8"/>
      <c r="B41" s="8"/>
      <c r="C41" s="8"/>
    </row>
    <row r="42" spans="1:3" ht="18" customHeight="1">
      <c r="A42" s="8"/>
      <c r="B42" s="8"/>
      <c r="C42" s="8"/>
    </row>
    <row r="43" spans="1:3" ht="18" customHeight="1">
      <c r="A43" s="8"/>
      <c r="B43" s="8"/>
      <c r="C43" s="8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3">
    <mergeCell ref="A5:C5"/>
    <mergeCell ref="A6:C6"/>
    <mergeCell ref="A4:C4"/>
  </mergeCells>
  <printOptions/>
  <pageMargins left="0.5" right="0.25" top="0.5" bottom="0.25" header="0.2" footer="0.27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7">
      <selection activeCell="H28" sqref="H28"/>
    </sheetView>
  </sheetViews>
  <sheetFormatPr defaultColWidth="8.796875" defaultRowHeight="15"/>
  <cols>
    <col min="1" max="1" width="5.3984375" style="200" customWidth="1"/>
    <col min="2" max="2" width="16.5" style="200" customWidth="1"/>
    <col min="3" max="3" width="16.69921875" style="200" customWidth="1"/>
    <col min="4" max="4" width="14.8984375" style="200" customWidth="1"/>
    <col min="5" max="5" width="15.3984375" style="200" customWidth="1"/>
    <col min="6" max="6" width="15.59765625" style="200" customWidth="1"/>
    <col min="7" max="16384" width="9" style="200" customWidth="1"/>
  </cols>
  <sheetData>
    <row r="1" spans="1:6" ht="15.75">
      <c r="A1" s="226" t="s">
        <v>348</v>
      </c>
      <c r="F1" s="227" t="s">
        <v>365</v>
      </c>
    </row>
    <row r="3" spans="1:6" ht="37.5" customHeight="1">
      <c r="A3" s="257" t="s">
        <v>366</v>
      </c>
      <c r="B3" s="238"/>
      <c r="C3" s="238"/>
      <c r="D3" s="238"/>
      <c r="E3" s="238"/>
      <c r="F3" s="238"/>
    </row>
    <row r="4" spans="1:6" ht="21" customHeight="1">
      <c r="A4" s="256" t="s">
        <v>350</v>
      </c>
      <c r="B4" s="256"/>
      <c r="C4" s="256"/>
      <c r="D4" s="256"/>
      <c r="E4" s="256"/>
      <c r="F4" s="256"/>
    </row>
    <row r="5" ht="21.75" customHeight="1">
      <c r="F5" s="203" t="s">
        <v>351</v>
      </c>
    </row>
    <row r="6" spans="1:6" ht="71.25">
      <c r="A6" s="204" t="s">
        <v>2</v>
      </c>
      <c r="B6" s="204" t="s">
        <v>353</v>
      </c>
      <c r="C6" s="204" t="s">
        <v>111</v>
      </c>
      <c r="D6" s="228" t="s">
        <v>367</v>
      </c>
      <c r="E6" s="228" t="s">
        <v>368</v>
      </c>
      <c r="F6" s="228" t="s">
        <v>369</v>
      </c>
    </row>
    <row r="7" spans="1:6" ht="15.75">
      <c r="A7" s="205" t="s">
        <v>8</v>
      </c>
      <c r="B7" s="205" t="s">
        <v>7</v>
      </c>
      <c r="C7" s="205" t="s">
        <v>370</v>
      </c>
      <c r="D7" s="205">
        <v>2</v>
      </c>
      <c r="E7" s="205">
        <v>3</v>
      </c>
      <c r="F7" s="205">
        <v>4</v>
      </c>
    </row>
    <row r="8" spans="1:6" ht="15.75">
      <c r="A8" s="206"/>
      <c r="B8" s="207" t="s">
        <v>306</v>
      </c>
      <c r="C8" s="208">
        <f>SUM(C9:C28)</f>
        <v>4530077</v>
      </c>
      <c r="D8" s="208">
        <f>SUM(D9:D28)</f>
        <v>0</v>
      </c>
      <c r="E8" s="208">
        <f>SUM(E9:E28)</f>
        <v>4530077</v>
      </c>
      <c r="F8" s="208">
        <f>SUM(F9:F28)</f>
        <v>0</v>
      </c>
    </row>
    <row r="9" spans="1:6" ht="15.75">
      <c r="A9" s="210">
        <v>1</v>
      </c>
      <c r="B9" s="211" t="s">
        <v>23</v>
      </c>
      <c r="C9" s="213">
        <f>D9+E9+F9</f>
        <v>204491</v>
      </c>
      <c r="D9" s="214"/>
      <c r="E9" s="212">
        <v>204491</v>
      </c>
      <c r="F9" s="214"/>
    </row>
    <row r="10" spans="1:6" ht="15.75">
      <c r="A10" s="215">
        <v>2</v>
      </c>
      <c r="B10" s="128" t="s">
        <v>25</v>
      </c>
      <c r="C10" s="217">
        <f aca="true" t="shared" si="0" ref="C10:C28">D10+E10+F10</f>
        <v>44326</v>
      </c>
      <c r="D10" s="218"/>
      <c r="E10" s="216">
        <v>44326</v>
      </c>
      <c r="F10" s="218"/>
    </row>
    <row r="11" spans="1:6" ht="15.75">
      <c r="A11" s="215">
        <v>3</v>
      </c>
      <c r="B11" s="128" t="s">
        <v>26</v>
      </c>
      <c r="C11" s="217">
        <f t="shared" si="0"/>
        <v>377817</v>
      </c>
      <c r="D11" s="218"/>
      <c r="E11" s="216">
        <v>377817</v>
      </c>
      <c r="F11" s="218"/>
    </row>
    <row r="12" spans="1:6" ht="15.75">
      <c r="A12" s="215">
        <v>4</v>
      </c>
      <c r="B12" s="128" t="s">
        <v>28</v>
      </c>
      <c r="C12" s="217">
        <f t="shared" si="0"/>
        <v>247761</v>
      </c>
      <c r="D12" s="218"/>
      <c r="E12" s="216">
        <v>247761</v>
      </c>
      <c r="F12" s="218"/>
    </row>
    <row r="13" spans="1:6" ht="15.75">
      <c r="A13" s="215">
        <v>5</v>
      </c>
      <c r="B13" s="128" t="s">
        <v>20</v>
      </c>
      <c r="C13" s="217">
        <f t="shared" si="0"/>
        <v>143766</v>
      </c>
      <c r="D13" s="218"/>
      <c r="E13" s="216">
        <v>143766</v>
      </c>
      <c r="F13" s="218"/>
    </row>
    <row r="14" spans="1:6" ht="15.75">
      <c r="A14" s="215">
        <v>6</v>
      </c>
      <c r="B14" s="128" t="s">
        <v>362</v>
      </c>
      <c r="C14" s="217">
        <f t="shared" si="0"/>
        <v>562222</v>
      </c>
      <c r="D14" s="218"/>
      <c r="E14" s="216">
        <v>562222</v>
      </c>
      <c r="F14" s="218"/>
    </row>
    <row r="15" spans="1:6" ht="15.75">
      <c r="A15" s="215">
        <v>7</v>
      </c>
      <c r="B15" s="128" t="s">
        <v>35</v>
      </c>
      <c r="C15" s="217">
        <f t="shared" si="0"/>
        <v>610321</v>
      </c>
      <c r="D15" s="218"/>
      <c r="E15" s="216">
        <v>610321</v>
      </c>
      <c r="F15" s="218"/>
    </row>
    <row r="16" spans="1:6" ht="15.75">
      <c r="A16" s="215">
        <v>8</v>
      </c>
      <c r="B16" s="128" t="s">
        <v>29</v>
      </c>
      <c r="C16" s="217">
        <f t="shared" si="0"/>
        <v>476875</v>
      </c>
      <c r="D16" s="218"/>
      <c r="E16" s="216">
        <v>476875</v>
      </c>
      <c r="F16" s="218"/>
    </row>
    <row r="17" spans="1:6" ht="15.75">
      <c r="A17" s="215">
        <v>9</v>
      </c>
      <c r="B17" s="128" t="s">
        <v>363</v>
      </c>
      <c r="C17" s="217">
        <f t="shared" si="0"/>
        <v>0</v>
      </c>
      <c r="D17" s="218"/>
      <c r="E17" s="216">
        <v>0</v>
      </c>
      <c r="F17" s="218"/>
    </row>
    <row r="18" spans="1:6" ht="15.75">
      <c r="A18" s="215">
        <v>10</v>
      </c>
      <c r="B18" s="128" t="s">
        <v>30</v>
      </c>
      <c r="C18" s="217">
        <f t="shared" si="0"/>
        <v>173986</v>
      </c>
      <c r="D18" s="218"/>
      <c r="E18" s="216">
        <v>173986</v>
      </c>
      <c r="F18" s="218"/>
    </row>
    <row r="19" spans="1:6" ht="15.75">
      <c r="A19" s="215">
        <v>11</v>
      </c>
      <c r="B19" s="128" t="s">
        <v>27</v>
      </c>
      <c r="C19" s="217">
        <f t="shared" si="0"/>
        <v>135028</v>
      </c>
      <c r="D19" s="218"/>
      <c r="E19" s="216">
        <v>135028</v>
      </c>
      <c r="F19" s="218"/>
    </row>
    <row r="20" spans="1:6" ht="15.75">
      <c r="A20" s="215">
        <v>12</v>
      </c>
      <c r="B20" s="128" t="s">
        <v>32</v>
      </c>
      <c r="C20" s="217">
        <f t="shared" si="0"/>
        <v>0</v>
      </c>
      <c r="D20" s="218"/>
      <c r="E20" s="216">
        <v>0</v>
      </c>
      <c r="F20" s="218"/>
    </row>
    <row r="21" spans="1:6" ht="15.75">
      <c r="A21" s="215">
        <v>13</v>
      </c>
      <c r="B21" s="128" t="s">
        <v>33</v>
      </c>
      <c r="C21" s="217">
        <f t="shared" si="0"/>
        <v>0</v>
      </c>
      <c r="D21" s="218"/>
      <c r="E21" s="216">
        <v>0</v>
      </c>
      <c r="F21" s="218"/>
    </row>
    <row r="22" spans="1:6" ht="15.75">
      <c r="A22" s="215">
        <v>14</v>
      </c>
      <c r="B22" s="128" t="s">
        <v>19</v>
      </c>
      <c r="C22" s="217">
        <f t="shared" si="0"/>
        <v>412100</v>
      </c>
      <c r="D22" s="218"/>
      <c r="E22" s="216">
        <v>412100</v>
      </c>
      <c r="F22" s="218"/>
    </row>
    <row r="23" spans="1:6" ht="15.75">
      <c r="A23" s="215">
        <v>15</v>
      </c>
      <c r="B23" s="128" t="s">
        <v>22</v>
      </c>
      <c r="C23" s="217">
        <f t="shared" si="0"/>
        <v>91832</v>
      </c>
      <c r="D23" s="218"/>
      <c r="E23" s="216">
        <v>91832</v>
      </c>
      <c r="F23" s="218"/>
    </row>
    <row r="24" spans="1:6" ht="15.75">
      <c r="A24" s="215">
        <v>16</v>
      </c>
      <c r="B24" s="128" t="s">
        <v>364</v>
      </c>
      <c r="C24" s="217">
        <f t="shared" si="0"/>
        <v>219072</v>
      </c>
      <c r="D24" s="218"/>
      <c r="E24" s="216">
        <v>219072</v>
      </c>
      <c r="F24" s="218"/>
    </row>
    <row r="25" spans="1:6" ht="15.75">
      <c r="A25" s="215">
        <v>17</v>
      </c>
      <c r="B25" s="128" t="s">
        <v>34</v>
      </c>
      <c r="C25" s="217">
        <f t="shared" si="0"/>
        <v>253765</v>
      </c>
      <c r="D25" s="218"/>
      <c r="E25" s="216">
        <v>253765</v>
      </c>
      <c r="F25" s="218"/>
    </row>
    <row r="26" spans="1:6" ht="15.75">
      <c r="A26" s="215">
        <v>18</v>
      </c>
      <c r="B26" s="128" t="s">
        <v>31</v>
      </c>
      <c r="C26" s="217">
        <f t="shared" si="0"/>
        <v>269026</v>
      </c>
      <c r="D26" s="218"/>
      <c r="E26" s="216">
        <v>269026</v>
      </c>
      <c r="F26" s="218"/>
    </row>
    <row r="27" spans="1:6" ht="15.75">
      <c r="A27" s="215">
        <v>19</v>
      </c>
      <c r="B27" s="128" t="s">
        <v>24</v>
      </c>
      <c r="C27" s="217">
        <f t="shared" si="0"/>
        <v>124722</v>
      </c>
      <c r="D27" s="218"/>
      <c r="E27" s="216">
        <v>124722</v>
      </c>
      <c r="F27" s="218"/>
    </row>
    <row r="28" spans="1:6" ht="15.75">
      <c r="A28" s="221">
        <v>20</v>
      </c>
      <c r="B28" s="222" t="s">
        <v>21</v>
      </c>
      <c r="C28" s="224">
        <f t="shared" si="0"/>
        <v>182967</v>
      </c>
      <c r="D28" s="229"/>
      <c r="E28" s="230">
        <v>182967</v>
      </c>
      <c r="F28" s="229"/>
    </row>
  </sheetData>
  <sheetProtection/>
  <mergeCells count="2">
    <mergeCell ref="A3:F3"/>
    <mergeCell ref="A4:F4"/>
  </mergeCells>
  <printOptions/>
  <pageMargins left="0.5" right="0.25" top="0.25" bottom="0.25" header="0.5" footer="0.5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5">
      <selection activeCell="B22" sqref="B22"/>
    </sheetView>
  </sheetViews>
  <sheetFormatPr defaultColWidth="8.796875" defaultRowHeight="15"/>
  <cols>
    <col min="1" max="1" width="7.19921875" style="0" customWidth="1"/>
    <col min="2" max="2" width="59.3984375" style="0" customWidth="1"/>
    <col min="3" max="3" width="24.3984375" style="0" customWidth="1"/>
    <col min="4" max="4" width="19.3984375" style="0" customWidth="1"/>
    <col min="5" max="5" width="19.09765625" style="0" customWidth="1"/>
    <col min="6" max="6" width="18.3984375" style="0" customWidth="1"/>
  </cols>
  <sheetData>
    <row r="1" spans="1:3" ht="18" customHeight="1">
      <c r="A1" s="7" t="s">
        <v>36</v>
      </c>
      <c r="B1" s="8"/>
      <c r="C1" s="56" t="s">
        <v>197</v>
      </c>
    </row>
    <row r="2" spans="1:3" ht="18" customHeight="1">
      <c r="A2" s="9" t="s">
        <v>37</v>
      </c>
      <c r="B2" s="8"/>
      <c r="C2" s="8"/>
    </row>
    <row r="3" spans="1:3" ht="18" customHeight="1">
      <c r="A3" s="8"/>
      <c r="B3" s="8"/>
      <c r="C3" s="8"/>
    </row>
    <row r="4" spans="1:3" ht="24.75" customHeight="1">
      <c r="A4" s="232" t="s">
        <v>210</v>
      </c>
      <c r="B4" s="232"/>
      <c r="C4" s="232"/>
    </row>
    <row r="5" spans="1:3" ht="18.75" customHeight="1">
      <c r="A5" s="232" t="s">
        <v>211</v>
      </c>
      <c r="B5" s="232"/>
      <c r="C5" s="232"/>
    </row>
    <row r="6" spans="1:3" ht="18" customHeight="1">
      <c r="A6" s="231" t="s">
        <v>195</v>
      </c>
      <c r="B6" s="231"/>
      <c r="C6" s="231"/>
    </row>
    <row r="7" spans="1:3" ht="18" customHeight="1">
      <c r="A7" s="231" t="s">
        <v>38</v>
      </c>
      <c r="B7" s="231"/>
      <c r="C7" s="231"/>
    </row>
    <row r="8" spans="1:3" ht="18" customHeight="1">
      <c r="A8" s="10"/>
      <c r="B8" s="10"/>
      <c r="C8" s="10"/>
    </row>
    <row r="9" spans="1:6" ht="18" customHeight="1">
      <c r="A9" s="11"/>
      <c r="B9" s="12"/>
      <c r="C9" s="49" t="s">
        <v>17</v>
      </c>
      <c r="F9" s="2" t="e">
        <f>#REF!-#REF!</f>
        <v>#REF!</v>
      </c>
    </row>
    <row r="10" spans="1:3" ht="22.5" customHeight="1">
      <c r="A10" s="28" t="s">
        <v>2</v>
      </c>
      <c r="B10" s="28" t="s">
        <v>42</v>
      </c>
      <c r="C10" s="28" t="s">
        <v>43</v>
      </c>
    </row>
    <row r="11" spans="1:3" ht="18" customHeight="1">
      <c r="A11" s="26" t="s">
        <v>8</v>
      </c>
      <c r="B11" s="26" t="s">
        <v>7</v>
      </c>
      <c r="C11" s="26">
        <v>1</v>
      </c>
    </row>
    <row r="12" spans="1:3" s="8" customFormat="1" ht="18" customHeight="1">
      <c r="A12" s="23" t="s">
        <v>8</v>
      </c>
      <c r="B12" s="57" t="s">
        <v>200</v>
      </c>
      <c r="C12" s="34"/>
    </row>
    <row r="13" spans="1:3" s="8" customFormat="1" ht="18" customHeight="1">
      <c r="A13" s="25" t="s">
        <v>3</v>
      </c>
      <c r="B13" s="58" t="s">
        <v>201</v>
      </c>
      <c r="C13" s="36">
        <f>C14+C15</f>
        <v>489199345</v>
      </c>
    </row>
    <row r="14" spans="1:6" s="8" customFormat="1" ht="18" customHeight="1">
      <c r="A14" s="24">
        <v>1</v>
      </c>
      <c r="B14" s="59" t="s">
        <v>202</v>
      </c>
      <c r="C14" s="35">
        <v>30522345</v>
      </c>
      <c r="D14" s="18" t="e">
        <f>#REF!-#REF!</f>
        <v>#REF!</v>
      </c>
      <c r="F14" s="18" t="e">
        <f>#REF!-#REF!</f>
        <v>#REF!</v>
      </c>
    </row>
    <row r="15" spans="1:6" s="8" customFormat="1" ht="18" customHeight="1">
      <c r="A15" s="24">
        <v>2</v>
      </c>
      <c r="B15" s="59" t="s">
        <v>193</v>
      </c>
      <c r="C15" s="35">
        <f>SUM(C16:C17)</f>
        <v>458677000</v>
      </c>
      <c r="D15" s="18"/>
      <c r="F15" s="18"/>
    </row>
    <row r="16" spans="1:6" s="8" customFormat="1" ht="18" customHeight="1">
      <c r="A16" s="24" t="s">
        <v>46</v>
      </c>
      <c r="B16" s="59" t="s">
        <v>49</v>
      </c>
      <c r="C16" s="35">
        <v>429748000</v>
      </c>
      <c r="D16" s="18"/>
      <c r="F16" s="18"/>
    </row>
    <row r="17" spans="1:6" s="8" customFormat="1" ht="18" customHeight="1">
      <c r="A17" s="24" t="s">
        <v>46</v>
      </c>
      <c r="B17" s="59" t="s">
        <v>50</v>
      </c>
      <c r="C17" s="35">
        <f>28509000+420000</f>
        <v>28929000</v>
      </c>
      <c r="D17" s="18"/>
      <c r="F17" s="18"/>
    </row>
    <row r="18" spans="1:6" s="8" customFormat="1" ht="18" customHeight="1">
      <c r="A18" s="24">
        <v>3</v>
      </c>
      <c r="B18" s="59" t="s">
        <v>51</v>
      </c>
      <c r="C18" s="35"/>
      <c r="D18" s="18"/>
      <c r="F18" s="18"/>
    </row>
    <row r="19" spans="1:6" s="8" customFormat="1" ht="18" customHeight="1">
      <c r="A19" s="24">
        <v>4</v>
      </c>
      <c r="B19" s="59" t="s">
        <v>52</v>
      </c>
      <c r="C19" s="35"/>
      <c r="D19" s="18"/>
      <c r="F19" s="18"/>
    </row>
    <row r="20" spans="1:6" s="8" customFormat="1" ht="18" customHeight="1">
      <c r="A20" s="25" t="s">
        <v>4</v>
      </c>
      <c r="B20" s="58" t="s">
        <v>203</v>
      </c>
      <c r="C20" s="36">
        <f>C21+C22</f>
        <v>489199345</v>
      </c>
      <c r="D20" s="18"/>
      <c r="F20" s="18"/>
    </row>
    <row r="21" spans="1:6" s="8" customFormat="1" ht="18" customHeight="1">
      <c r="A21" s="24">
        <v>1</v>
      </c>
      <c r="B21" s="59" t="s">
        <v>204</v>
      </c>
      <c r="C21" s="35">
        <v>416836435</v>
      </c>
      <c r="D21" s="18">
        <v>67832833</v>
      </c>
      <c r="E21" s="8">
        <v>4530077</v>
      </c>
      <c r="F21" s="18"/>
    </row>
    <row r="22" spans="1:6" s="8" customFormat="1" ht="18" customHeight="1">
      <c r="A22" s="24">
        <v>2</v>
      </c>
      <c r="B22" s="59" t="s">
        <v>205</v>
      </c>
      <c r="C22" s="35">
        <f>SUM(C23:C24)</f>
        <v>72362910</v>
      </c>
      <c r="D22" s="18"/>
      <c r="F22" s="18"/>
    </row>
    <row r="23" spans="1:6" s="8" customFormat="1" ht="18" customHeight="1">
      <c r="A23" s="24" t="s">
        <v>198</v>
      </c>
      <c r="B23" s="59" t="s">
        <v>206</v>
      </c>
      <c r="C23" s="35">
        <v>67832833</v>
      </c>
      <c r="D23" s="18"/>
      <c r="F23" s="18"/>
    </row>
    <row r="24" spans="1:6" s="8" customFormat="1" ht="18" customHeight="1">
      <c r="A24" s="24" t="s">
        <v>198</v>
      </c>
      <c r="B24" s="59" t="s">
        <v>207</v>
      </c>
      <c r="C24" s="35">
        <v>4530077</v>
      </c>
      <c r="D24" s="18"/>
      <c r="F24" s="18"/>
    </row>
    <row r="25" spans="1:6" s="8" customFormat="1" ht="18" customHeight="1">
      <c r="A25" s="24">
        <v>3</v>
      </c>
      <c r="B25" s="59" t="s">
        <v>41</v>
      </c>
      <c r="C25" s="35"/>
      <c r="D25" s="18"/>
      <c r="F25" s="18"/>
    </row>
    <row r="26" spans="1:6" s="8" customFormat="1" ht="18" customHeight="1">
      <c r="A26" s="25" t="s">
        <v>7</v>
      </c>
      <c r="B26" s="58" t="s">
        <v>208</v>
      </c>
      <c r="C26" s="35"/>
      <c r="D26" s="18"/>
      <c r="F26" s="18"/>
    </row>
    <row r="27" spans="1:6" s="8" customFormat="1" ht="18" customHeight="1">
      <c r="A27" s="25" t="s">
        <v>3</v>
      </c>
      <c r="B27" s="58" t="s">
        <v>201</v>
      </c>
      <c r="C27" s="36">
        <f>C28+C29+C32+C33</f>
        <v>86324265</v>
      </c>
      <c r="D27" s="18"/>
      <c r="F27" s="18"/>
    </row>
    <row r="28" spans="1:6" s="8" customFormat="1" ht="18" customHeight="1">
      <c r="A28" s="24">
        <v>1</v>
      </c>
      <c r="B28" s="59" t="s">
        <v>202</v>
      </c>
      <c r="C28" s="35">
        <v>13961355</v>
      </c>
      <c r="D28" s="18"/>
      <c r="F28" s="18"/>
    </row>
    <row r="29" spans="1:6" s="8" customFormat="1" ht="18" customHeight="1">
      <c r="A29" s="24">
        <v>2</v>
      </c>
      <c r="B29" s="59" t="s">
        <v>209</v>
      </c>
      <c r="C29" s="35">
        <f>SUM(C30:C31)</f>
        <v>72362910</v>
      </c>
      <c r="D29" s="18"/>
      <c r="F29" s="18"/>
    </row>
    <row r="30" spans="1:6" s="8" customFormat="1" ht="18" customHeight="1">
      <c r="A30" s="24" t="s">
        <v>199</v>
      </c>
      <c r="B30" s="59" t="s">
        <v>49</v>
      </c>
      <c r="C30" s="35">
        <v>67832833</v>
      </c>
      <c r="D30" s="18"/>
      <c r="F30" s="18"/>
    </row>
    <row r="31" spans="1:6" s="8" customFormat="1" ht="18" customHeight="1">
      <c r="A31" s="24" t="s">
        <v>199</v>
      </c>
      <c r="B31" s="59" t="s">
        <v>50</v>
      </c>
      <c r="C31" s="35">
        <v>4530077</v>
      </c>
      <c r="D31" s="18"/>
      <c r="F31" s="18"/>
    </row>
    <row r="32" spans="1:6" s="8" customFormat="1" ht="18" customHeight="1">
      <c r="A32" s="24">
        <v>3</v>
      </c>
      <c r="B32" s="59" t="s">
        <v>51</v>
      </c>
      <c r="C32" s="35"/>
      <c r="D32" s="18"/>
      <c r="F32" s="18"/>
    </row>
    <row r="33" spans="1:6" s="8" customFormat="1" ht="18" customHeight="1">
      <c r="A33" s="24">
        <v>4</v>
      </c>
      <c r="B33" s="59" t="s">
        <v>52</v>
      </c>
      <c r="C33" s="39"/>
      <c r="D33" s="18">
        <v>437198639</v>
      </c>
      <c r="F33" s="18"/>
    </row>
    <row r="34" spans="1:6" s="8" customFormat="1" ht="18" customHeight="1">
      <c r="A34" s="60" t="s">
        <v>4</v>
      </c>
      <c r="B34" s="61" t="s">
        <v>203</v>
      </c>
      <c r="C34" s="40">
        <v>86324265</v>
      </c>
      <c r="D34" s="18">
        <v>0</v>
      </c>
      <c r="F34" s="18"/>
    </row>
    <row r="35" spans="1:3" ht="21.75" customHeight="1">
      <c r="A35" s="10"/>
      <c r="B35" s="10"/>
      <c r="C35" s="10"/>
    </row>
    <row r="36" spans="1:3" ht="18" customHeight="1">
      <c r="A36" s="8"/>
      <c r="B36" s="8"/>
      <c r="C36" s="8"/>
    </row>
    <row r="37" spans="1:3" ht="18" customHeight="1">
      <c r="A37" s="8"/>
      <c r="B37" s="8"/>
      <c r="C37" s="8"/>
    </row>
    <row r="38" spans="1:3" ht="18" customHeight="1">
      <c r="A38" s="8"/>
      <c r="B38" s="8"/>
      <c r="C38" s="8"/>
    </row>
    <row r="39" spans="1:3" ht="18" customHeight="1">
      <c r="A39" s="8"/>
      <c r="B39" s="8"/>
      <c r="C39" s="8"/>
    </row>
    <row r="40" spans="1:3" ht="18" customHeight="1">
      <c r="A40" s="8"/>
      <c r="B40" s="8"/>
      <c r="C40" s="8"/>
    </row>
    <row r="41" spans="1:3" ht="18" customHeight="1">
      <c r="A41" s="8"/>
      <c r="B41" s="8"/>
      <c r="C41" s="8"/>
    </row>
    <row r="42" spans="1:3" ht="18" customHeight="1">
      <c r="A42" s="8"/>
      <c r="B42" s="8"/>
      <c r="C42" s="8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4">
    <mergeCell ref="A6:C6"/>
    <mergeCell ref="A7:C7"/>
    <mergeCell ref="A4:C4"/>
    <mergeCell ref="A5:C5"/>
  </mergeCells>
  <printOptions/>
  <pageMargins left="0.5" right="0.25" top="0.5" bottom="0" header="0.27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7">
      <selection activeCell="C7" sqref="C7:D7"/>
    </sheetView>
  </sheetViews>
  <sheetFormatPr defaultColWidth="8.796875" defaultRowHeight="15"/>
  <cols>
    <col min="1" max="1" width="4.59765625" style="0" customWidth="1"/>
    <col min="2" max="2" width="56.09765625" style="0" customWidth="1"/>
    <col min="3" max="4" width="15.8984375" style="0" customWidth="1"/>
    <col min="5" max="5" width="19.3984375" style="0" customWidth="1"/>
    <col min="7" max="7" width="18.3984375" style="0" customWidth="1"/>
  </cols>
  <sheetData>
    <row r="1" spans="1:4" ht="18" customHeight="1">
      <c r="A1" s="7" t="s">
        <v>36</v>
      </c>
      <c r="B1" s="8"/>
      <c r="C1" s="56" t="s">
        <v>212</v>
      </c>
      <c r="D1" s="56"/>
    </row>
    <row r="2" spans="1:4" ht="18" customHeight="1">
      <c r="A2" s="9" t="s">
        <v>37</v>
      </c>
      <c r="B2" s="8"/>
      <c r="C2" s="8"/>
      <c r="D2" s="8"/>
    </row>
    <row r="3" spans="1:4" ht="14.25" customHeight="1">
      <c r="A3" s="8"/>
      <c r="B3" s="8"/>
      <c r="C3" s="8"/>
      <c r="D3" s="8"/>
    </row>
    <row r="4" spans="1:4" ht="24.75" customHeight="1">
      <c r="A4" s="232" t="s">
        <v>216</v>
      </c>
      <c r="B4" s="232"/>
      <c r="C4" s="232"/>
      <c r="D4" s="232"/>
    </row>
    <row r="5" spans="1:4" ht="22.5" customHeight="1">
      <c r="A5" s="231" t="s">
        <v>238</v>
      </c>
      <c r="B5" s="231"/>
      <c r="C5" s="231"/>
      <c r="D5" s="231"/>
    </row>
    <row r="6" spans="1:4" ht="18.75" customHeight="1">
      <c r="A6" s="231" t="s">
        <v>217</v>
      </c>
      <c r="B6" s="231"/>
      <c r="C6" s="231"/>
      <c r="D6" s="231"/>
    </row>
    <row r="7" spans="1:7" ht="24.75" customHeight="1">
      <c r="A7" s="11"/>
      <c r="B7" s="12"/>
      <c r="C7" s="237" t="s">
        <v>234</v>
      </c>
      <c r="D7" s="237"/>
      <c r="G7" s="2" t="e">
        <f>#REF!-#REF!</f>
        <v>#REF!</v>
      </c>
    </row>
    <row r="8" spans="1:4" ht="22.5" customHeight="1">
      <c r="A8" s="233" t="s">
        <v>2</v>
      </c>
      <c r="B8" s="233" t="s">
        <v>42</v>
      </c>
      <c r="C8" s="235" t="s">
        <v>213</v>
      </c>
      <c r="D8" s="236"/>
    </row>
    <row r="9" spans="1:4" ht="29.25" customHeight="1">
      <c r="A9" s="234"/>
      <c r="B9" s="234"/>
      <c r="C9" s="63" t="s">
        <v>214</v>
      </c>
      <c r="D9" s="62" t="s">
        <v>215</v>
      </c>
    </row>
    <row r="10" spans="1:4" s="8" customFormat="1" ht="19.5" customHeight="1">
      <c r="A10" s="65"/>
      <c r="B10" s="66" t="s">
        <v>218</v>
      </c>
      <c r="C10" s="41">
        <f>C11+C33</f>
        <v>50000000</v>
      </c>
      <c r="D10" s="41">
        <f>D11+D33</f>
        <v>44483700</v>
      </c>
    </row>
    <row r="11" spans="1:4" s="8" customFormat="1" ht="18" customHeight="1">
      <c r="A11" s="47" t="s">
        <v>3</v>
      </c>
      <c r="B11" s="37" t="s">
        <v>59</v>
      </c>
      <c r="C11" s="42">
        <f>C12+C13+C14+C15+C20+C21+C22+C23+C24+C25+C26+C27+C28+C29+C30+C31+C32</f>
        <v>50000000</v>
      </c>
      <c r="D11" s="42">
        <f>D12+D13+D14+D15+D20+D21+D22+D23+D24+D25+D26+D27+D28+D29+D30+D31+D32</f>
        <v>44483700</v>
      </c>
    </row>
    <row r="12" spans="1:7" s="8" customFormat="1" ht="18" customHeight="1">
      <c r="A12" s="48">
        <v>1</v>
      </c>
      <c r="B12" s="38" t="s">
        <v>219</v>
      </c>
      <c r="C12" s="36"/>
      <c r="D12" s="36"/>
      <c r="E12" s="18" t="e">
        <f>#REF!-#REF!</f>
        <v>#REF!</v>
      </c>
      <c r="G12" s="18" t="e">
        <f>#REF!-#REF!</f>
        <v>#REF!</v>
      </c>
    </row>
    <row r="13" spans="1:7" s="8" customFormat="1" ht="18" customHeight="1">
      <c r="A13" s="48">
        <v>2</v>
      </c>
      <c r="B13" s="38" t="s">
        <v>60</v>
      </c>
      <c r="C13" s="36"/>
      <c r="D13" s="36"/>
      <c r="E13" s="18"/>
      <c r="G13" s="18"/>
    </row>
    <row r="14" spans="1:7" s="8" customFormat="1" ht="18" customHeight="1">
      <c r="A14" s="48">
        <v>3</v>
      </c>
      <c r="B14" s="38" t="s">
        <v>61</v>
      </c>
      <c r="C14" s="36"/>
      <c r="D14" s="36"/>
      <c r="E14" s="18"/>
      <c r="G14" s="18"/>
    </row>
    <row r="15" spans="1:7" s="8" customFormat="1" ht="18" customHeight="1">
      <c r="A15" s="48">
        <v>4</v>
      </c>
      <c r="B15" s="38" t="s">
        <v>62</v>
      </c>
      <c r="C15" s="35">
        <f>SUM(C16:C19)</f>
        <v>20000000</v>
      </c>
      <c r="D15" s="35">
        <f>SUM(D16:D19)</f>
        <v>20000000</v>
      </c>
      <c r="E15" s="18"/>
      <c r="G15" s="18"/>
    </row>
    <row r="16" spans="1:7" s="8" customFormat="1" ht="18" customHeight="1">
      <c r="A16" s="48"/>
      <c r="B16" s="84" t="s">
        <v>230</v>
      </c>
      <c r="C16" s="39">
        <v>13069000</v>
      </c>
      <c r="D16" s="39">
        <v>13069000</v>
      </c>
      <c r="E16" s="18"/>
      <c r="G16" s="18"/>
    </row>
    <row r="17" spans="1:7" s="8" customFormat="1" ht="18" customHeight="1">
      <c r="A17" s="48"/>
      <c r="B17" s="84" t="s">
        <v>231</v>
      </c>
      <c r="C17" s="39">
        <v>1200000</v>
      </c>
      <c r="D17" s="39">
        <v>1200000</v>
      </c>
      <c r="E17" s="18"/>
      <c r="G17" s="18"/>
    </row>
    <row r="18" spans="1:7" s="8" customFormat="1" ht="18" customHeight="1">
      <c r="A18" s="48"/>
      <c r="B18" s="84" t="s">
        <v>232</v>
      </c>
      <c r="C18" s="39">
        <v>5131000</v>
      </c>
      <c r="D18" s="39">
        <v>5131000</v>
      </c>
      <c r="E18" s="18"/>
      <c r="G18" s="18"/>
    </row>
    <row r="19" spans="1:7" s="8" customFormat="1" ht="18" customHeight="1">
      <c r="A19" s="48"/>
      <c r="B19" s="84" t="s">
        <v>233</v>
      </c>
      <c r="C19" s="39">
        <v>600000</v>
      </c>
      <c r="D19" s="39">
        <v>600000</v>
      </c>
      <c r="E19" s="18"/>
      <c r="G19" s="18"/>
    </row>
    <row r="20" spans="1:7" s="8" customFormat="1" ht="18" customHeight="1">
      <c r="A20" s="48">
        <v>5</v>
      </c>
      <c r="B20" s="38" t="s">
        <v>63</v>
      </c>
      <c r="C20" s="35">
        <v>1200000</v>
      </c>
      <c r="D20" s="35">
        <v>1200000</v>
      </c>
      <c r="E20" s="18"/>
      <c r="G20" s="18"/>
    </row>
    <row r="21" spans="1:7" s="8" customFormat="1" ht="18" customHeight="1">
      <c r="A21" s="48">
        <v>6</v>
      </c>
      <c r="B21" s="38" t="s">
        <v>64</v>
      </c>
      <c r="C21" s="35"/>
      <c r="D21" s="35"/>
      <c r="E21" s="18"/>
      <c r="G21" s="18"/>
    </row>
    <row r="22" spans="1:7" s="8" customFormat="1" ht="18" customHeight="1">
      <c r="A22" s="48">
        <v>7</v>
      </c>
      <c r="B22" s="38" t="s">
        <v>65</v>
      </c>
      <c r="C22" s="35">
        <v>8000000</v>
      </c>
      <c r="D22" s="35">
        <v>8000000</v>
      </c>
      <c r="E22" s="18"/>
      <c r="G22" s="18"/>
    </row>
    <row r="23" spans="1:7" s="8" customFormat="1" ht="18" customHeight="1">
      <c r="A23" s="48">
        <v>8</v>
      </c>
      <c r="B23" s="38" t="s">
        <v>66</v>
      </c>
      <c r="C23" s="35">
        <v>3900000</v>
      </c>
      <c r="D23" s="35">
        <v>3900000</v>
      </c>
      <c r="E23" s="18"/>
      <c r="G23" s="18"/>
    </row>
    <row r="24" spans="1:7" s="8" customFormat="1" ht="18" customHeight="1">
      <c r="A24" s="48">
        <v>9</v>
      </c>
      <c r="B24" s="38" t="s">
        <v>67</v>
      </c>
      <c r="C24" s="35"/>
      <c r="D24" s="35"/>
      <c r="E24" s="18"/>
      <c r="G24" s="18"/>
    </row>
    <row r="25" spans="1:7" s="8" customFormat="1" ht="18" customHeight="1">
      <c r="A25" s="48">
        <v>10</v>
      </c>
      <c r="B25" s="38" t="s">
        <v>68</v>
      </c>
      <c r="C25" s="35"/>
      <c r="D25" s="35"/>
      <c r="E25" s="18"/>
      <c r="G25" s="18"/>
    </row>
    <row r="26" spans="1:7" s="8" customFormat="1" ht="18" customHeight="1">
      <c r="A26" s="48">
        <v>11</v>
      </c>
      <c r="B26" s="38" t="s">
        <v>69</v>
      </c>
      <c r="C26" s="35">
        <v>1453000</v>
      </c>
      <c r="D26" s="35">
        <v>581200</v>
      </c>
      <c r="E26" s="18"/>
      <c r="G26" s="18"/>
    </row>
    <row r="27" spans="1:7" s="8" customFormat="1" ht="18" customHeight="1">
      <c r="A27" s="48">
        <v>12</v>
      </c>
      <c r="B27" s="38" t="s">
        <v>70</v>
      </c>
      <c r="C27" s="35">
        <v>9130000</v>
      </c>
      <c r="D27" s="35">
        <v>7144000</v>
      </c>
      <c r="E27" s="18"/>
      <c r="G27" s="18"/>
    </row>
    <row r="28" spans="1:7" s="8" customFormat="1" ht="18" customHeight="1">
      <c r="A28" s="48">
        <v>13</v>
      </c>
      <c r="B28" s="38" t="s">
        <v>71</v>
      </c>
      <c r="C28" s="35"/>
      <c r="D28" s="35"/>
      <c r="E28" s="18"/>
      <c r="G28" s="18"/>
    </row>
    <row r="29" spans="1:7" s="8" customFormat="1" ht="18" customHeight="1">
      <c r="A29" s="48">
        <v>14</v>
      </c>
      <c r="B29" s="38" t="s">
        <v>72</v>
      </c>
      <c r="C29" s="35"/>
      <c r="D29" s="35"/>
      <c r="E29" s="18"/>
      <c r="G29" s="18"/>
    </row>
    <row r="30" spans="1:7" s="8" customFormat="1" ht="18" customHeight="1">
      <c r="A30" s="48">
        <v>15</v>
      </c>
      <c r="B30" s="38" t="s">
        <v>73</v>
      </c>
      <c r="C30" s="43">
        <v>2517000</v>
      </c>
      <c r="D30" s="35">
        <v>1258500</v>
      </c>
      <c r="E30" s="18"/>
      <c r="G30" s="18"/>
    </row>
    <row r="31" spans="1:7" s="8" customFormat="1" ht="18" customHeight="1">
      <c r="A31" s="48">
        <v>16</v>
      </c>
      <c r="B31" s="38" t="s">
        <v>74</v>
      </c>
      <c r="C31" s="35">
        <v>2455200</v>
      </c>
      <c r="D31" s="35">
        <v>1055200</v>
      </c>
      <c r="E31" s="18"/>
      <c r="G31" s="18"/>
    </row>
    <row r="32" spans="1:7" s="8" customFormat="1" ht="18" customHeight="1">
      <c r="A32" s="48">
        <v>17</v>
      </c>
      <c r="B32" s="38" t="s">
        <v>235</v>
      </c>
      <c r="C32" s="35">
        <v>1344800</v>
      </c>
      <c r="D32" s="35">
        <v>1344800</v>
      </c>
      <c r="E32" s="18"/>
      <c r="G32" s="18"/>
    </row>
    <row r="33" spans="1:7" s="8" customFormat="1" ht="18" customHeight="1">
      <c r="A33" s="67" t="s">
        <v>4</v>
      </c>
      <c r="B33" s="68" t="s">
        <v>75</v>
      </c>
      <c r="C33" s="64"/>
      <c r="D33" s="50"/>
      <c r="E33" s="18"/>
      <c r="G33" s="18"/>
    </row>
    <row r="34" spans="1:4" ht="18" customHeight="1">
      <c r="A34" s="15"/>
      <c r="B34" s="16"/>
      <c r="C34" s="16"/>
      <c r="D34" s="16"/>
    </row>
    <row r="35" spans="1:5" ht="21.75" customHeight="1">
      <c r="A35" s="13"/>
      <c r="B35" s="13"/>
      <c r="C35" s="13"/>
      <c r="D35" s="13"/>
      <c r="E35" s="2" t="e">
        <f>#REF!-#REF!</f>
        <v>#REF!</v>
      </c>
    </row>
    <row r="36" spans="1:4" ht="21.75" customHeight="1">
      <c r="A36" s="13"/>
      <c r="B36" s="13"/>
      <c r="C36" s="13"/>
      <c r="D36" s="13"/>
    </row>
    <row r="37" spans="1:4" ht="15" customHeight="1">
      <c r="A37" s="8"/>
      <c r="B37" s="14"/>
      <c r="C37" s="14"/>
      <c r="D37" s="14"/>
    </row>
    <row r="38" spans="1:4" ht="21.75" customHeight="1">
      <c r="A38" s="8"/>
      <c r="B38" s="14"/>
      <c r="C38" s="14"/>
      <c r="D38" s="14"/>
    </row>
    <row r="39" spans="1:4" ht="21.75" customHeight="1">
      <c r="A39" s="8"/>
      <c r="B39" s="7"/>
      <c r="C39" s="7"/>
      <c r="D39" s="7"/>
    </row>
    <row r="40" spans="1:4" ht="21.75" customHeight="1">
      <c r="A40" s="10"/>
      <c r="B40" s="10"/>
      <c r="C40" s="10"/>
      <c r="D40" s="10"/>
    </row>
    <row r="41" spans="1:4" ht="18" customHeight="1">
      <c r="A41" s="8"/>
      <c r="B41" s="8"/>
      <c r="C41" s="8"/>
      <c r="D41" s="8"/>
    </row>
    <row r="42" spans="1:4" ht="18" customHeight="1">
      <c r="A42" s="8"/>
      <c r="B42" s="8"/>
      <c r="C42" s="8"/>
      <c r="D42" s="8"/>
    </row>
    <row r="43" spans="1:4" ht="18" customHeight="1">
      <c r="A43" s="8"/>
      <c r="B43" s="8"/>
      <c r="C43" s="8"/>
      <c r="D43" s="8"/>
    </row>
    <row r="44" spans="1:4" ht="18" customHeight="1">
      <c r="A44" s="8"/>
      <c r="B44" s="8"/>
      <c r="C44" s="8"/>
      <c r="D44" s="8"/>
    </row>
    <row r="45" spans="1:4" ht="18" customHeight="1">
      <c r="A45" s="8"/>
      <c r="B45" s="8"/>
      <c r="C45" s="8"/>
      <c r="D45" s="8"/>
    </row>
    <row r="46" spans="1:4" ht="18" customHeight="1">
      <c r="A46" s="8"/>
      <c r="B46" s="8"/>
      <c r="C46" s="8"/>
      <c r="D46" s="8"/>
    </row>
    <row r="47" spans="1:4" ht="18" customHeight="1">
      <c r="A47" s="8"/>
      <c r="B47" s="8"/>
      <c r="C47" s="8"/>
      <c r="D47" s="8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mergeCells count="7">
    <mergeCell ref="A4:D4"/>
    <mergeCell ref="A5:D5"/>
    <mergeCell ref="A8:A9"/>
    <mergeCell ref="B8:B9"/>
    <mergeCell ref="C8:D8"/>
    <mergeCell ref="A6:D6"/>
    <mergeCell ref="C7:D7"/>
  </mergeCells>
  <printOptions/>
  <pageMargins left="0.5" right="0.25" top="0.5" bottom="0.25" header="0.29" footer="0.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9">
      <selection activeCell="D9" sqref="D9:E9"/>
    </sheetView>
  </sheetViews>
  <sheetFormatPr defaultColWidth="8.796875" defaultRowHeight="15"/>
  <cols>
    <col min="1" max="1" width="4.59765625" style="0" customWidth="1"/>
    <col min="2" max="2" width="43.59765625" style="0" customWidth="1"/>
    <col min="3" max="3" width="14.8984375" style="0" customWidth="1"/>
    <col min="4" max="4" width="12.8984375" style="0" customWidth="1"/>
    <col min="5" max="5" width="13.09765625" style="0" customWidth="1"/>
    <col min="6" max="6" width="22.19921875" style="0" customWidth="1"/>
    <col min="7" max="7" width="19.3984375" style="0" customWidth="1"/>
    <col min="9" max="9" width="18.3984375" style="0" customWidth="1"/>
  </cols>
  <sheetData>
    <row r="1" spans="1:5" ht="18" customHeight="1">
      <c r="A1" s="7" t="s">
        <v>36</v>
      </c>
      <c r="B1" s="8"/>
      <c r="C1" s="8"/>
      <c r="D1" s="56" t="s">
        <v>228</v>
      </c>
      <c r="E1" s="8"/>
    </row>
    <row r="2" spans="1:5" ht="18" customHeight="1">
      <c r="A2" s="9" t="s">
        <v>37</v>
      </c>
      <c r="B2" s="8"/>
      <c r="C2" s="8"/>
      <c r="D2" s="8"/>
      <c r="E2" s="8"/>
    </row>
    <row r="3" spans="1:5" ht="14.25" customHeight="1">
      <c r="A3" s="8"/>
      <c r="B3" s="8"/>
      <c r="C3" s="8"/>
      <c r="D3" s="8"/>
      <c r="E3" s="8"/>
    </row>
    <row r="4" spans="1:6" ht="21.75" customHeight="1">
      <c r="A4" s="232" t="s">
        <v>236</v>
      </c>
      <c r="B4" s="232"/>
      <c r="C4" s="232"/>
      <c r="D4" s="232"/>
      <c r="E4" s="232"/>
      <c r="F4" s="4"/>
    </row>
    <row r="5" spans="1:6" ht="21.75" customHeight="1">
      <c r="A5" s="232" t="s">
        <v>239</v>
      </c>
      <c r="B5" s="232"/>
      <c r="C5" s="232"/>
      <c r="D5" s="232"/>
      <c r="E5" s="232"/>
      <c r="F5" s="4"/>
    </row>
    <row r="6" spans="1:6" ht="18" customHeight="1">
      <c r="A6" s="231" t="s">
        <v>238</v>
      </c>
      <c r="B6" s="231"/>
      <c r="C6" s="231"/>
      <c r="D6" s="231"/>
      <c r="E6" s="231"/>
      <c r="F6" s="3"/>
    </row>
    <row r="7" spans="1:6" ht="18" customHeight="1">
      <c r="A7" s="231" t="s">
        <v>237</v>
      </c>
      <c r="B7" s="231"/>
      <c r="C7" s="231"/>
      <c r="D7" s="231"/>
      <c r="E7" s="231"/>
      <c r="F7" s="3"/>
    </row>
    <row r="8" spans="1:6" ht="15" customHeight="1">
      <c r="A8" s="10"/>
      <c r="B8" s="10"/>
      <c r="C8" s="10"/>
      <c r="D8" s="10"/>
      <c r="E8" s="10"/>
      <c r="F8" s="3"/>
    </row>
    <row r="9" spans="1:9" ht="18" customHeight="1">
      <c r="A9" s="11"/>
      <c r="B9" s="12"/>
      <c r="C9" s="12"/>
      <c r="D9" s="237" t="s">
        <v>234</v>
      </c>
      <c r="E9" s="237"/>
      <c r="F9" s="1"/>
      <c r="I9" s="2" t="e">
        <f>#REF!-#REF!</f>
        <v>#REF!</v>
      </c>
    </row>
    <row r="10" spans="1:6" ht="22.5" customHeight="1">
      <c r="A10" s="233" t="s">
        <v>2</v>
      </c>
      <c r="B10" s="233" t="s">
        <v>42</v>
      </c>
      <c r="C10" s="233" t="s">
        <v>222</v>
      </c>
      <c r="D10" s="233" t="s">
        <v>223</v>
      </c>
      <c r="E10" s="233"/>
      <c r="F10" s="5"/>
    </row>
    <row r="11" spans="1:6" ht="37.5" customHeight="1">
      <c r="A11" s="233"/>
      <c r="B11" s="233"/>
      <c r="C11" s="233"/>
      <c r="D11" s="85" t="s">
        <v>83</v>
      </c>
      <c r="E11" s="85" t="s">
        <v>84</v>
      </c>
      <c r="F11" s="5"/>
    </row>
    <row r="12" spans="1:6" s="8" customFormat="1" ht="19.5" customHeight="1">
      <c r="A12" s="86"/>
      <c r="B12" s="86" t="s">
        <v>53</v>
      </c>
      <c r="C12" s="93">
        <f>C13+C30+C35</f>
        <v>503160700</v>
      </c>
      <c r="D12" s="93">
        <f>D13+D30+D35</f>
        <v>416836435</v>
      </c>
      <c r="E12" s="93">
        <f>E13+E30+E35</f>
        <v>86324265</v>
      </c>
      <c r="F12" s="19">
        <f>21632387623+73692630086</f>
        <v>95325017709</v>
      </c>
    </row>
    <row r="13" spans="1:6" s="8" customFormat="1" ht="18" customHeight="1">
      <c r="A13" s="86" t="s">
        <v>8</v>
      </c>
      <c r="B13" s="37" t="s">
        <v>85</v>
      </c>
      <c r="C13" s="42">
        <f>C14+C23+C27+C29</f>
        <v>503160700</v>
      </c>
      <c r="D13" s="42">
        <f>D14+D23+D27+D29</f>
        <v>416836435</v>
      </c>
      <c r="E13" s="42">
        <f>E14+E23+E27+E29</f>
        <v>86324265</v>
      </c>
      <c r="F13" s="21"/>
    </row>
    <row r="14" spans="1:6" s="8" customFormat="1" ht="18" customHeight="1">
      <c r="A14" s="47" t="s">
        <v>3</v>
      </c>
      <c r="B14" s="37" t="s">
        <v>39</v>
      </c>
      <c r="C14" s="42">
        <f>C15+C22</f>
        <v>26770000</v>
      </c>
      <c r="D14" s="42">
        <f>D15+D22</f>
        <v>19946000</v>
      </c>
      <c r="E14" s="42">
        <f>E15+E22</f>
        <v>6824000</v>
      </c>
      <c r="F14" s="21"/>
    </row>
    <row r="15" spans="1:6" s="8" customFormat="1" ht="18" customHeight="1">
      <c r="A15" s="48">
        <v>1</v>
      </c>
      <c r="B15" s="38" t="s">
        <v>86</v>
      </c>
      <c r="C15" s="43">
        <f>D15+E15</f>
        <v>26770000</v>
      </c>
      <c r="D15" s="43">
        <v>19946000</v>
      </c>
      <c r="E15" s="43">
        <v>6824000</v>
      </c>
      <c r="F15" s="21"/>
    </row>
    <row r="16" spans="1:6" s="8" customFormat="1" ht="18" customHeight="1">
      <c r="A16" s="48"/>
      <c r="B16" s="38" t="s">
        <v>87</v>
      </c>
      <c r="C16" s="43"/>
      <c r="D16" s="42"/>
      <c r="E16" s="42"/>
      <c r="F16" s="21"/>
    </row>
    <row r="17" spans="1:6" s="8" customFormat="1" ht="18" customHeight="1">
      <c r="A17" s="48" t="s">
        <v>46</v>
      </c>
      <c r="B17" s="87" t="s">
        <v>88</v>
      </c>
      <c r="C17" s="44">
        <f>D17+E17</f>
        <v>6637299</v>
      </c>
      <c r="D17" s="94">
        <v>6637299</v>
      </c>
      <c r="E17" s="42"/>
      <c r="F17" s="21"/>
    </row>
    <row r="18" spans="1:6" s="8" customFormat="1" ht="18" customHeight="1">
      <c r="A18" s="48" t="s">
        <v>46</v>
      </c>
      <c r="B18" s="87" t="s">
        <v>89</v>
      </c>
      <c r="C18" s="43"/>
      <c r="D18" s="42"/>
      <c r="E18" s="42"/>
      <c r="F18" s="21"/>
    </row>
    <row r="19" spans="1:6" s="8" customFormat="1" ht="18" customHeight="1">
      <c r="A19" s="48"/>
      <c r="B19" s="38" t="s">
        <v>90</v>
      </c>
      <c r="C19" s="43"/>
      <c r="D19" s="42"/>
      <c r="E19" s="42"/>
      <c r="F19" s="21"/>
    </row>
    <row r="20" spans="1:6" s="8" customFormat="1" ht="18" customHeight="1">
      <c r="A20" s="48" t="s">
        <v>46</v>
      </c>
      <c r="B20" s="87" t="s">
        <v>91</v>
      </c>
      <c r="C20" s="44">
        <f>D20+E20</f>
        <v>7144000</v>
      </c>
      <c r="D20" s="44">
        <v>320000</v>
      </c>
      <c r="E20" s="44">
        <v>6824000</v>
      </c>
      <c r="F20" s="21"/>
    </row>
    <row r="21" spans="1:6" s="8" customFormat="1" ht="18" customHeight="1">
      <c r="A21" s="48" t="s">
        <v>46</v>
      </c>
      <c r="B21" s="87" t="s">
        <v>92</v>
      </c>
      <c r="C21" s="43"/>
      <c r="D21" s="42"/>
      <c r="E21" s="42"/>
      <c r="F21" s="21"/>
    </row>
    <row r="22" spans="1:7" s="8" customFormat="1" ht="18" customHeight="1">
      <c r="A22" s="48">
        <v>2</v>
      </c>
      <c r="B22" s="38" t="s">
        <v>93</v>
      </c>
      <c r="C22" s="43"/>
      <c r="D22" s="42"/>
      <c r="E22" s="42"/>
      <c r="F22" s="21">
        <v>382583135</v>
      </c>
      <c r="G22" s="8">
        <v>77953565</v>
      </c>
    </row>
    <row r="23" spans="1:6" s="8" customFormat="1" ht="18" customHeight="1">
      <c r="A23" s="47" t="s">
        <v>4</v>
      </c>
      <c r="B23" s="37" t="s">
        <v>40</v>
      </c>
      <c r="C23" s="42">
        <f>D23+E23</f>
        <v>460536700</v>
      </c>
      <c r="D23" s="95">
        <v>382583135</v>
      </c>
      <c r="E23" s="95">
        <v>77953565</v>
      </c>
      <c r="F23" s="21"/>
    </row>
    <row r="24" spans="1:6" s="8" customFormat="1" ht="18" customHeight="1">
      <c r="A24" s="48"/>
      <c r="B24" s="38" t="s">
        <v>94</v>
      </c>
      <c r="C24" s="42"/>
      <c r="D24" s="42"/>
      <c r="E24" s="42"/>
      <c r="F24" s="21"/>
    </row>
    <row r="25" spans="1:6" s="8" customFormat="1" ht="18" customHeight="1">
      <c r="A25" s="48">
        <v>1</v>
      </c>
      <c r="B25" s="87" t="s">
        <v>88</v>
      </c>
      <c r="C25" s="44">
        <f>D25+E25</f>
        <v>242692000</v>
      </c>
      <c r="D25" s="96">
        <v>242692000</v>
      </c>
      <c r="E25" s="42"/>
      <c r="F25" s="21"/>
    </row>
    <row r="26" spans="1:6" s="8" customFormat="1" ht="18" customHeight="1">
      <c r="A26" s="48">
        <v>2</v>
      </c>
      <c r="B26" s="87" t="s">
        <v>89</v>
      </c>
      <c r="C26" s="42"/>
      <c r="D26" s="42"/>
      <c r="E26" s="42"/>
      <c r="F26" s="21"/>
    </row>
    <row r="27" spans="1:9" s="8" customFormat="1" ht="18" customHeight="1">
      <c r="A27" s="47" t="s">
        <v>5</v>
      </c>
      <c r="B27" s="37" t="s">
        <v>54</v>
      </c>
      <c r="C27" s="88">
        <f>D27+E27</f>
        <v>9300000</v>
      </c>
      <c r="D27" s="95">
        <v>7753300</v>
      </c>
      <c r="E27" s="95">
        <v>1546700</v>
      </c>
      <c r="F27" s="22">
        <v>7753300</v>
      </c>
      <c r="G27" s="18">
        <v>1546700</v>
      </c>
      <c r="I27" s="18" t="e">
        <f>#REF!-#REF!</f>
        <v>#REF!</v>
      </c>
    </row>
    <row r="28" spans="1:9" s="8" customFormat="1" ht="18" customHeight="1">
      <c r="A28" s="47" t="s">
        <v>6</v>
      </c>
      <c r="B28" s="37" t="s">
        <v>55</v>
      </c>
      <c r="C28" s="88"/>
      <c r="D28" s="89"/>
      <c r="E28" s="89"/>
      <c r="F28" s="22"/>
      <c r="G28" s="18"/>
      <c r="I28" s="18"/>
    </row>
    <row r="29" spans="1:9" s="8" customFormat="1" ht="18" customHeight="1">
      <c r="A29" s="47" t="s">
        <v>240</v>
      </c>
      <c r="B29" s="37" t="s">
        <v>241</v>
      </c>
      <c r="C29" s="88">
        <f>D29+E29</f>
        <v>6554000</v>
      </c>
      <c r="D29" s="88">
        <v>6554000</v>
      </c>
      <c r="E29" s="89"/>
      <c r="F29" s="22"/>
      <c r="G29" s="18"/>
      <c r="I29" s="18"/>
    </row>
    <row r="30" spans="1:9" s="8" customFormat="1" ht="18" customHeight="1">
      <c r="A30" s="47" t="s">
        <v>7</v>
      </c>
      <c r="B30" s="37" t="s">
        <v>95</v>
      </c>
      <c r="C30" s="43"/>
      <c r="D30" s="89"/>
      <c r="E30" s="89"/>
      <c r="F30" s="22"/>
      <c r="G30" s="18"/>
      <c r="I30" s="18"/>
    </row>
    <row r="31" spans="1:9" s="8" customFormat="1" ht="18" customHeight="1">
      <c r="A31" s="47" t="s">
        <v>3</v>
      </c>
      <c r="B31" s="37" t="s">
        <v>57</v>
      </c>
      <c r="C31" s="44"/>
      <c r="D31" s="90"/>
      <c r="E31" s="90"/>
      <c r="F31" s="22"/>
      <c r="G31" s="18"/>
      <c r="I31" s="18"/>
    </row>
    <row r="32" spans="1:9" s="8" customFormat="1" ht="18" customHeight="1">
      <c r="A32" s="47"/>
      <c r="B32" s="38" t="s">
        <v>220</v>
      </c>
      <c r="C32" s="44"/>
      <c r="D32" s="90"/>
      <c r="E32" s="90"/>
      <c r="F32" s="22"/>
      <c r="G32" s="18"/>
      <c r="I32" s="18"/>
    </row>
    <row r="33" spans="1:9" s="8" customFormat="1" ht="18" customHeight="1">
      <c r="A33" s="47" t="s">
        <v>4</v>
      </c>
      <c r="B33" s="37" t="s">
        <v>58</v>
      </c>
      <c r="C33" s="44"/>
      <c r="D33" s="90"/>
      <c r="E33" s="90"/>
      <c r="F33" s="22"/>
      <c r="G33" s="18"/>
      <c r="I33" s="18"/>
    </row>
    <row r="34" spans="1:9" s="8" customFormat="1" ht="18" customHeight="1">
      <c r="A34" s="47"/>
      <c r="B34" s="38" t="s">
        <v>221</v>
      </c>
      <c r="C34" s="44"/>
      <c r="D34" s="90"/>
      <c r="E34" s="90"/>
      <c r="F34" s="22"/>
      <c r="G34" s="18"/>
      <c r="I34" s="18"/>
    </row>
    <row r="35" spans="1:9" s="8" customFormat="1" ht="18" customHeight="1">
      <c r="A35" s="91" t="s">
        <v>9</v>
      </c>
      <c r="B35" s="68" t="s">
        <v>96</v>
      </c>
      <c r="C35" s="64"/>
      <c r="D35" s="92"/>
      <c r="E35" s="92"/>
      <c r="F35" s="22"/>
      <c r="G35" s="18"/>
      <c r="I35" s="18"/>
    </row>
    <row r="36" spans="1:5" ht="21.75" customHeight="1">
      <c r="A36" s="8"/>
      <c r="B36" s="14"/>
      <c r="C36" s="14"/>
      <c r="D36" s="14"/>
      <c r="E36" s="14"/>
    </row>
    <row r="37" spans="1:6" ht="21.75" customHeight="1">
      <c r="A37" s="8"/>
      <c r="B37" s="7"/>
      <c r="C37" s="7"/>
      <c r="D37" s="7"/>
      <c r="E37" s="7"/>
      <c r="F37" s="2" t="e">
        <f>#REF!-#REF!</f>
        <v>#REF!</v>
      </c>
    </row>
    <row r="38" spans="1:6" ht="21.75" customHeight="1">
      <c r="A38" s="10"/>
      <c r="B38" s="10"/>
      <c r="C38" s="10"/>
      <c r="D38" s="10"/>
      <c r="E38" s="10"/>
      <c r="F38" s="3"/>
    </row>
    <row r="39" spans="1:5" ht="18" customHeight="1">
      <c r="A39" s="8"/>
      <c r="B39" s="8"/>
      <c r="C39" s="8"/>
      <c r="D39" s="8"/>
      <c r="E39" s="8"/>
    </row>
    <row r="40" spans="1:5" ht="18" customHeight="1">
      <c r="A40" s="8"/>
      <c r="B40" s="8"/>
      <c r="C40" s="8"/>
      <c r="D40" s="8"/>
      <c r="E40" s="8"/>
    </row>
    <row r="41" spans="1:5" ht="18" customHeight="1">
      <c r="A41" s="8"/>
      <c r="B41" s="8"/>
      <c r="C41" s="8"/>
      <c r="D41" s="8"/>
      <c r="E41" s="8"/>
    </row>
    <row r="42" spans="1:5" ht="18" customHeight="1">
      <c r="A42" s="8"/>
      <c r="B42" s="8"/>
      <c r="C42" s="8"/>
      <c r="D42" s="8"/>
      <c r="E42" s="8"/>
    </row>
    <row r="43" spans="1:5" ht="18" customHeight="1">
      <c r="A43" s="8"/>
      <c r="B43" s="8"/>
      <c r="C43" s="8"/>
      <c r="D43" s="8"/>
      <c r="E43" s="8"/>
    </row>
    <row r="44" spans="1:5" ht="18" customHeight="1">
      <c r="A44" s="8"/>
      <c r="B44" s="8"/>
      <c r="C44" s="8"/>
      <c r="D44" s="8"/>
      <c r="E44" s="8"/>
    </row>
    <row r="45" spans="1:5" ht="18" customHeight="1">
      <c r="A45" s="8"/>
      <c r="B45" s="8"/>
      <c r="C45" s="8"/>
      <c r="D45" s="8"/>
      <c r="E45" s="8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9">
    <mergeCell ref="A6:E6"/>
    <mergeCell ref="A4:E4"/>
    <mergeCell ref="A10:A11"/>
    <mergeCell ref="B10:B11"/>
    <mergeCell ref="C10:C11"/>
    <mergeCell ref="D10:E10"/>
    <mergeCell ref="A5:E5"/>
    <mergeCell ref="A7:E7"/>
    <mergeCell ref="D9:E9"/>
  </mergeCells>
  <printOptions/>
  <pageMargins left="0.5" right="0.25" top="0.7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9">
      <selection activeCell="C17" sqref="C17"/>
    </sheetView>
  </sheetViews>
  <sheetFormatPr defaultColWidth="8.796875" defaultRowHeight="15"/>
  <cols>
    <col min="1" max="1" width="6.3984375" style="0" customWidth="1"/>
    <col min="2" max="2" width="61" style="0" customWidth="1"/>
    <col min="3" max="3" width="22" style="0" customWidth="1"/>
  </cols>
  <sheetData>
    <row r="1" spans="1:3" ht="18" customHeight="1">
      <c r="A1" s="7" t="s">
        <v>36</v>
      </c>
      <c r="B1" s="8"/>
      <c r="C1" s="56" t="s">
        <v>224</v>
      </c>
    </row>
    <row r="2" spans="1:3" ht="18" customHeight="1">
      <c r="A2" s="9" t="s">
        <v>37</v>
      </c>
      <c r="B2" s="8"/>
      <c r="C2" s="8"/>
    </row>
    <row r="3" spans="1:3" ht="13.5" customHeight="1">
      <c r="A3" s="8"/>
      <c r="B3" s="8"/>
      <c r="C3" s="8"/>
    </row>
    <row r="4" spans="1:3" ht="24.75" customHeight="1">
      <c r="A4" s="232" t="s">
        <v>227</v>
      </c>
      <c r="B4" s="232"/>
      <c r="C4" s="232"/>
    </row>
    <row r="5" spans="1:3" ht="18" customHeight="1">
      <c r="A5" s="231" t="s">
        <v>195</v>
      </c>
      <c r="B5" s="231"/>
      <c r="C5" s="231"/>
    </row>
    <row r="6" spans="1:3" ht="18" customHeight="1">
      <c r="A6" s="231" t="s">
        <v>190</v>
      </c>
      <c r="B6" s="231"/>
      <c r="C6" s="231"/>
    </row>
    <row r="7" spans="1:3" ht="8.25" customHeight="1">
      <c r="A7" s="10"/>
      <c r="B7" s="10"/>
      <c r="C7" s="10"/>
    </row>
    <row r="8" spans="1:3" ht="18" customHeight="1">
      <c r="A8" s="11"/>
      <c r="B8" s="12"/>
      <c r="C8" s="101" t="s">
        <v>243</v>
      </c>
    </row>
    <row r="9" spans="1:3" ht="22.5" customHeight="1">
      <c r="A9" s="26" t="s">
        <v>2</v>
      </c>
      <c r="B9" s="26" t="s">
        <v>42</v>
      </c>
      <c r="C9" s="26" t="s">
        <v>43</v>
      </c>
    </row>
    <row r="10" spans="1:3" s="20" customFormat="1" ht="18" customHeight="1">
      <c r="A10" s="75"/>
      <c r="B10" s="75" t="s">
        <v>53</v>
      </c>
      <c r="C10" s="69">
        <f>C11+C12+C43</f>
        <v>489199345</v>
      </c>
    </row>
    <row r="11" spans="1:3" s="8" customFormat="1" ht="18" customHeight="1">
      <c r="A11" s="76" t="s">
        <v>8</v>
      </c>
      <c r="B11" s="77" t="s">
        <v>225</v>
      </c>
      <c r="C11" s="70">
        <v>72362910</v>
      </c>
    </row>
    <row r="12" spans="1:3" s="8" customFormat="1" ht="18" customHeight="1">
      <c r="A12" s="76" t="s">
        <v>7</v>
      </c>
      <c r="B12" s="77" t="s">
        <v>97</v>
      </c>
      <c r="C12" s="70">
        <f>C14+C28+C40+C41+C42</f>
        <v>416836435</v>
      </c>
    </row>
    <row r="13" spans="1:3" s="8" customFormat="1" ht="18" customHeight="1">
      <c r="A13" s="78"/>
      <c r="B13" s="79" t="s">
        <v>94</v>
      </c>
      <c r="C13" s="71"/>
    </row>
    <row r="14" spans="1:3" s="8" customFormat="1" ht="18" customHeight="1">
      <c r="A14" s="76" t="s">
        <v>3</v>
      </c>
      <c r="B14" s="77" t="s">
        <v>39</v>
      </c>
      <c r="C14" s="70">
        <f>C15+C16</f>
        <v>19946000</v>
      </c>
    </row>
    <row r="15" spans="1:3" s="8" customFormat="1" ht="18" customHeight="1">
      <c r="A15" s="78">
        <v>1</v>
      </c>
      <c r="B15" s="80" t="s">
        <v>86</v>
      </c>
      <c r="C15" s="72">
        <f>SUM(C17:C26)</f>
        <v>19946000</v>
      </c>
    </row>
    <row r="16" spans="1:3" s="8" customFormat="1" ht="18" customHeight="1">
      <c r="A16" s="78"/>
      <c r="B16" s="79" t="s">
        <v>94</v>
      </c>
      <c r="C16" s="71"/>
    </row>
    <row r="17" spans="1:3" s="8" customFormat="1" ht="18" customHeight="1">
      <c r="A17" s="78" t="s">
        <v>76</v>
      </c>
      <c r="B17" s="80" t="s">
        <v>88</v>
      </c>
      <c r="C17" s="72">
        <v>6637299</v>
      </c>
    </row>
    <row r="18" spans="1:3" ht="18" customHeight="1">
      <c r="A18" s="98" t="s">
        <v>77</v>
      </c>
      <c r="B18" s="99" t="s">
        <v>344</v>
      </c>
      <c r="C18" s="102">
        <v>200000</v>
      </c>
    </row>
    <row r="19" spans="1:3" ht="18" customHeight="1">
      <c r="A19" s="78" t="s">
        <v>78</v>
      </c>
      <c r="B19" s="80" t="s">
        <v>98</v>
      </c>
      <c r="C19" s="100"/>
    </row>
    <row r="20" spans="1:3" ht="18" customHeight="1">
      <c r="A20" s="78" t="s">
        <v>79</v>
      </c>
      <c r="B20" s="80" t="s">
        <v>99</v>
      </c>
      <c r="C20" s="100">
        <v>2620017</v>
      </c>
    </row>
    <row r="21" spans="1:3" ht="18" customHeight="1">
      <c r="A21" s="78" t="s">
        <v>80</v>
      </c>
      <c r="B21" s="80" t="s">
        <v>100</v>
      </c>
      <c r="C21" s="100"/>
    </row>
    <row r="22" spans="1:3" ht="18" customHeight="1">
      <c r="A22" s="78" t="s">
        <v>81</v>
      </c>
      <c r="B22" s="80" t="s">
        <v>101</v>
      </c>
      <c r="C22" s="100">
        <v>700000</v>
      </c>
    </row>
    <row r="23" spans="1:3" ht="18" customHeight="1">
      <c r="A23" s="78" t="s">
        <v>82</v>
      </c>
      <c r="B23" s="80" t="s">
        <v>102</v>
      </c>
      <c r="C23" s="100"/>
    </row>
    <row r="24" spans="1:3" ht="18" customHeight="1">
      <c r="A24" s="78" t="s">
        <v>103</v>
      </c>
      <c r="B24" s="80" t="s">
        <v>104</v>
      </c>
      <c r="C24" s="100">
        <f>3333556-200000</f>
        <v>3133556</v>
      </c>
    </row>
    <row r="25" spans="1:3" ht="18" customHeight="1">
      <c r="A25" s="78" t="s">
        <v>105</v>
      </c>
      <c r="B25" s="80" t="s">
        <v>226</v>
      </c>
      <c r="C25" s="100">
        <v>6655128</v>
      </c>
    </row>
    <row r="26" spans="1:3" ht="18" customHeight="1">
      <c r="A26" s="78" t="s">
        <v>107</v>
      </c>
      <c r="B26" s="80" t="s">
        <v>108</v>
      </c>
      <c r="C26" s="72"/>
    </row>
    <row r="27" spans="1:3" ht="18" customHeight="1">
      <c r="A27" s="78">
        <v>2</v>
      </c>
      <c r="B27" s="80" t="s">
        <v>93</v>
      </c>
      <c r="C27" s="72"/>
    </row>
    <row r="28" spans="1:3" ht="18" customHeight="1">
      <c r="A28" s="76" t="s">
        <v>4</v>
      </c>
      <c r="B28" s="77" t="s">
        <v>40</v>
      </c>
      <c r="C28" s="70">
        <v>382583135</v>
      </c>
    </row>
    <row r="29" spans="1:3" ht="18" customHeight="1">
      <c r="A29" s="78"/>
      <c r="B29" s="79" t="s">
        <v>94</v>
      </c>
      <c r="C29" s="70"/>
    </row>
    <row r="30" spans="1:3" ht="18" customHeight="1">
      <c r="A30" s="78">
        <v>1</v>
      </c>
      <c r="B30" s="80" t="s">
        <v>88</v>
      </c>
      <c r="C30" s="72">
        <v>242692000</v>
      </c>
    </row>
    <row r="31" spans="1:3" ht="18" customHeight="1">
      <c r="A31" s="78">
        <v>2</v>
      </c>
      <c r="B31" s="80" t="s">
        <v>89</v>
      </c>
      <c r="C31" s="72"/>
    </row>
    <row r="32" spans="1:3" ht="18" customHeight="1">
      <c r="A32" s="78">
        <v>3</v>
      </c>
      <c r="B32" s="80" t="s">
        <v>98</v>
      </c>
      <c r="C32" s="72">
        <v>38030585</v>
      </c>
    </row>
    <row r="33" spans="1:3" ht="18" customHeight="1">
      <c r="A33" s="78">
        <v>4</v>
      </c>
      <c r="B33" s="80" t="s">
        <v>99</v>
      </c>
      <c r="C33" s="72">
        <v>1826727</v>
      </c>
    </row>
    <row r="34" spans="1:3" ht="18" customHeight="1">
      <c r="A34" s="78">
        <v>5</v>
      </c>
      <c r="B34" s="80" t="s">
        <v>100</v>
      </c>
      <c r="C34" s="72">
        <v>2311681</v>
      </c>
    </row>
    <row r="35" spans="1:3" ht="18" customHeight="1">
      <c r="A35" s="78">
        <v>6</v>
      </c>
      <c r="B35" s="80" t="s">
        <v>101</v>
      </c>
      <c r="C35" s="72"/>
    </row>
    <row r="36" spans="1:3" ht="18" customHeight="1">
      <c r="A36" s="78">
        <v>7</v>
      </c>
      <c r="B36" s="80" t="s">
        <v>102</v>
      </c>
      <c r="C36" s="72">
        <v>4556155</v>
      </c>
    </row>
    <row r="37" spans="1:3" ht="18" customHeight="1">
      <c r="A37" s="78">
        <v>8</v>
      </c>
      <c r="B37" s="80" t="s">
        <v>104</v>
      </c>
      <c r="C37" s="72">
        <v>19776084</v>
      </c>
    </row>
    <row r="38" spans="1:3" ht="18" customHeight="1">
      <c r="A38" s="78">
        <v>9</v>
      </c>
      <c r="B38" s="80" t="s">
        <v>106</v>
      </c>
      <c r="C38" s="72">
        <v>33160425</v>
      </c>
    </row>
    <row r="39" spans="1:3" ht="18" customHeight="1">
      <c r="A39" s="78">
        <v>10</v>
      </c>
      <c r="B39" s="80" t="s">
        <v>108</v>
      </c>
      <c r="C39" s="72">
        <v>33433255</v>
      </c>
    </row>
    <row r="40" spans="1:3" ht="18" customHeight="1">
      <c r="A40" s="76" t="s">
        <v>5</v>
      </c>
      <c r="B40" s="77" t="s">
        <v>109</v>
      </c>
      <c r="C40" s="97">
        <v>7753300</v>
      </c>
    </row>
    <row r="41" spans="1:3" ht="18" customHeight="1">
      <c r="A41" s="76" t="s">
        <v>6</v>
      </c>
      <c r="B41" s="77" t="s">
        <v>110</v>
      </c>
      <c r="C41" s="73"/>
    </row>
    <row r="42" spans="1:3" ht="18" customHeight="1">
      <c r="A42" s="76" t="s">
        <v>240</v>
      </c>
      <c r="B42" s="77" t="s">
        <v>242</v>
      </c>
      <c r="C42" s="97">
        <v>6554000</v>
      </c>
    </row>
    <row r="43" spans="1:3" ht="18" customHeight="1">
      <c r="A43" s="81" t="s">
        <v>9</v>
      </c>
      <c r="B43" s="82" t="s">
        <v>96</v>
      </c>
      <c r="C43" s="74"/>
    </row>
    <row r="44" ht="18" customHeight="1"/>
  </sheetData>
  <sheetProtection/>
  <mergeCells count="3">
    <mergeCell ref="A4:C4"/>
    <mergeCell ref="A5:C5"/>
    <mergeCell ref="A6:C6"/>
  </mergeCells>
  <printOptions/>
  <pageMargins left="0.5" right="0.25" top="0.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1">
      <selection activeCell="E16" sqref="E16"/>
    </sheetView>
  </sheetViews>
  <sheetFormatPr defaultColWidth="8.796875" defaultRowHeight="15"/>
  <cols>
    <col min="1" max="1" width="4.8984375" style="0" customWidth="1"/>
    <col min="2" max="2" width="32.09765625" style="0" customWidth="1"/>
    <col min="3" max="3" width="14.5" style="0" customWidth="1"/>
    <col min="4" max="4" width="15.5" style="0" customWidth="1"/>
    <col min="5" max="5" width="14.59765625" style="0" customWidth="1"/>
    <col min="6" max="6" width="13" style="0" customWidth="1"/>
    <col min="7" max="7" width="12.8984375" style="0" customWidth="1"/>
    <col min="8" max="8" width="12.3984375" style="0" customWidth="1"/>
    <col min="9" max="9" width="12.8984375" style="0" customWidth="1"/>
    <col min="11" max="11" width="11.69921875" style="0" customWidth="1"/>
  </cols>
  <sheetData>
    <row r="1" spans="1:9" ht="18" customHeight="1">
      <c r="A1" s="7" t="s">
        <v>36</v>
      </c>
      <c r="B1" s="8"/>
      <c r="C1" s="8"/>
      <c r="D1" s="8"/>
      <c r="E1" s="8"/>
      <c r="F1" s="8"/>
      <c r="G1" s="8"/>
      <c r="H1" s="238" t="s">
        <v>247</v>
      </c>
      <c r="I1" s="238"/>
    </row>
    <row r="2" spans="1:9" ht="18" customHeight="1">
      <c r="A2" s="9" t="s">
        <v>37</v>
      </c>
      <c r="B2" s="8"/>
      <c r="C2" s="8"/>
      <c r="D2" s="8"/>
      <c r="E2" s="8"/>
      <c r="F2" s="8"/>
      <c r="G2" s="8"/>
      <c r="H2" s="8"/>
      <c r="I2" s="8"/>
    </row>
    <row r="3" spans="1:9" ht="18" customHeight="1">
      <c r="A3" s="8"/>
      <c r="B3" s="8"/>
      <c r="C3" s="8"/>
      <c r="D3" s="8"/>
      <c r="E3" s="8"/>
      <c r="F3" s="8"/>
      <c r="G3" s="8"/>
      <c r="H3" s="8"/>
      <c r="I3" s="8"/>
    </row>
    <row r="4" spans="1:9" ht="24.75" customHeight="1">
      <c r="A4" s="232" t="s">
        <v>342</v>
      </c>
      <c r="B4" s="232"/>
      <c r="C4" s="232"/>
      <c r="D4" s="232"/>
      <c r="E4" s="232"/>
      <c r="F4" s="232"/>
      <c r="G4" s="232"/>
      <c r="H4" s="232"/>
      <c r="I4" s="232"/>
    </row>
    <row r="5" spans="1:9" ht="18" customHeight="1">
      <c r="A5" s="231" t="s">
        <v>195</v>
      </c>
      <c r="B5" s="231"/>
      <c r="C5" s="231"/>
      <c r="D5" s="231"/>
      <c r="E5" s="231"/>
      <c r="F5" s="231"/>
      <c r="G5" s="231"/>
      <c r="H5" s="231"/>
      <c r="I5" s="231"/>
    </row>
    <row r="6" spans="1:9" ht="18" customHeight="1">
      <c r="A6" s="231" t="s">
        <v>38</v>
      </c>
      <c r="B6" s="231"/>
      <c r="C6" s="231"/>
      <c r="D6" s="231"/>
      <c r="E6" s="231"/>
      <c r="F6" s="231"/>
      <c r="G6" s="231"/>
      <c r="H6" s="231"/>
      <c r="I6" s="231"/>
    </row>
    <row r="7" spans="1:9" ht="18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18" customHeight="1">
      <c r="A8" s="11"/>
      <c r="B8" s="12"/>
      <c r="C8" s="12"/>
      <c r="D8" s="12"/>
      <c r="E8" s="12"/>
      <c r="F8" s="12"/>
      <c r="G8" s="12"/>
      <c r="H8" s="239" t="s">
        <v>17</v>
      </c>
      <c r="I8" s="239"/>
    </row>
    <row r="9" spans="1:9" ht="40.5" customHeight="1">
      <c r="A9" s="27" t="s">
        <v>2</v>
      </c>
      <c r="B9" s="27" t="s">
        <v>112</v>
      </c>
      <c r="C9" s="27" t="s">
        <v>111</v>
      </c>
      <c r="D9" s="27" t="s">
        <v>244</v>
      </c>
      <c r="E9" s="27" t="s">
        <v>305</v>
      </c>
      <c r="F9" s="27" t="s">
        <v>304</v>
      </c>
      <c r="G9" s="27" t="s">
        <v>245</v>
      </c>
      <c r="H9" s="27" t="s">
        <v>246</v>
      </c>
      <c r="I9" s="27" t="s">
        <v>41</v>
      </c>
    </row>
    <row r="10" spans="1:9" s="20" customFormat="1" ht="12.75" customHeight="1">
      <c r="A10" s="107" t="s">
        <v>8</v>
      </c>
      <c r="B10" s="107" t="s">
        <v>7</v>
      </c>
      <c r="C10" s="107">
        <v>1</v>
      </c>
      <c r="D10" s="107">
        <v>2</v>
      </c>
      <c r="E10" s="107">
        <v>3</v>
      </c>
      <c r="F10" s="107">
        <v>4</v>
      </c>
      <c r="G10" s="107">
        <v>5</v>
      </c>
      <c r="H10" s="107">
        <v>6</v>
      </c>
      <c r="I10" s="106">
        <v>7</v>
      </c>
    </row>
    <row r="11" spans="1:9" s="20" customFormat="1" ht="19.5" customHeight="1">
      <c r="A11" s="115"/>
      <c r="B11" s="116" t="s">
        <v>306</v>
      </c>
      <c r="C11" s="117">
        <f aca="true" t="shared" si="0" ref="C11:I11">SUM(C12:C146)</f>
        <v>309800067</v>
      </c>
      <c r="D11" s="117">
        <f t="shared" si="0"/>
        <v>19699919</v>
      </c>
      <c r="E11" s="117">
        <f t="shared" si="0"/>
        <v>290100148</v>
      </c>
      <c r="F11" s="117">
        <f t="shared" si="0"/>
        <v>0</v>
      </c>
      <c r="G11" s="117">
        <f t="shared" si="0"/>
        <v>0</v>
      </c>
      <c r="H11" s="117">
        <f t="shared" si="0"/>
        <v>0</v>
      </c>
      <c r="I11" s="117">
        <f t="shared" si="0"/>
        <v>0</v>
      </c>
    </row>
    <row r="12" spans="1:9" s="8" customFormat="1" ht="19.5" customHeight="1">
      <c r="A12" s="134">
        <v>1</v>
      </c>
      <c r="B12" s="139" t="s">
        <v>301</v>
      </c>
      <c r="C12" s="109">
        <f>D12+E12+F12+G12+H12+I12</f>
        <v>11661089</v>
      </c>
      <c r="D12" s="109">
        <v>1785128</v>
      </c>
      <c r="E12" s="109">
        <f>8990857+885104</f>
        <v>9875961</v>
      </c>
      <c r="F12" s="109"/>
      <c r="G12" s="109"/>
      <c r="H12" s="109"/>
      <c r="I12" s="35"/>
    </row>
    <row r="13" spans="1:9" s="8" customFormat="1" ht="19.5" customHeight="1">
      <c r="A13" s="133">
        <v>2</v>
      </c>
      <c r="B13" s="198" t="s">
        <v>248</v>
      </c>
      <c r="C13" s="111">
        <f aca="true" t="shared" si="1" ref="C13:C76">D13+E13+F13+G13+H13+I13</f>
        <v>2248944</v>
      </c>
      <c r="D13" s="111"/>
      <c r="E13" s="111">
        <v>2248944</v>
      </c>
      <c r="F13" s="111"/>
      <c r="G13" s="111"/>
      <c r="H13" s="111"/>
      <c r="I13" s="108"/>
    </row>
    <row r="14" spans="1:9" s="8" customFormat="1" ht="19.5" customHeight="1">
      <c r="A14" s="133">
        <v>3</v>
      </c>
      <c r="B14" s="103" t="s">
        <v>302</v>
      </c>
      <c r="C14" s="111">
        <f t="shared" si="1"/>
        <v>9327543</v>
      </c>
      <c r="D14" s="109">
        <v>2891919</v>
      </c>
      <c r="E14" s="109">
        <f>5709537+726087</f>
        <v>6435624</v>
      </c>
      <c r="F14" s="109"/>
      <c r="G14" s="109"/>
      <c r="H14" s="109"/>
      <c r="I14" s="35"/>
    </row>
    <row r="15" spans="1:9" s="8" customFormat="1" ht="19.5" customHeight="1">
      <c r="A15" s="134">
        <v>4</v>
      </c>
      <c r="B15" s="103" t="s">
        <v>249</v>
      </c>
      <c r="C15" s="111">
        <f t="shared" si="1"/>
        <v>1959825</v>
      </c>
      <c r="D15" s="109"/>
      <c r="E15" s="109">
        <v>1959825</v>
      </c>
      <c r="F15" s="109"/>
      <c r="G15" s="109"/>
      <c r="H15" s="109"/>
      <c r="I15" s="35"/>
    </row>
    <row r="16" spans="1:9" s="8" customFormat="1" ht="19.5" customHeight="1">
      <c r="A16" s="133">
        <v>5</v>
      </c>
      <c r="B16" s="104" t="s">
        <v>250</v>
      </c>
      <c r="C16" s="111">
        <f t="shared" si="1"/>
        <v>31216686</v>
      </c>
      <c r="D16" s="109"/>
      <c r="E16" s="109">
        <f>1532431+29684255</f>
        <v>31216686</v>
      </c>
      <c r="F16" s="109"/>
      <c r="G16" s="109"/>
      <c r="H16" s="109"/>
      <c r="I16" s="35"/>
    </row>
    <row r="17" spans="1:9" s="8" customFormat="1" ht="19.5" customHeight="1">
      <c r="A17" s="134">
        <v>6</v>
      </c>
      <c r="B17" s="103" t="s">
        <v>251</v>
      </c>
      <c r="C17" s="111">
        <f t="shared" si="1"/>
        <v>1401280</v>
      </c>
      <c r="D17" s="109"/>
      <c r="E17" s="109">
        <f>1341280+60000</f>
        <v>1401280</v>
      </c>
      <c r="F17" s="109"/>
      <c r="G17" s="109"/>
      <c r="H17" s="109"/>
      <c r="I17" s="35"/>
    </row>
    <row r="18" spans="1:9" s="8" customFormat="1" ht="19.5" customHeight="1">
      <c r="A18" s="133">
        <v>7</v>
      </c>
      <c r="B18" s="103" t="s">
        <v>252</v>
      </c>
      <c r="C18" s="111">
        <f t="shared" si="1"/>
        <v>3150721</v>
      </c>
      <c r="D18" s="109"/>
      <c r="E18" s="109">
        <f>1405193+1722000+23528</f>
        <v>3150721</v>
      </c>
      <c r="F18" s="109"/>
      <c r="G18" s="109"/>
      <c r="H18" s="109"/>
      <c r="I18" s="35"/>
    </row>
    <row r="19" spans="1:9" s="8" customFormat="1" ht="19.5" customHeight="1">
      <c r="A19" s="134">
        <v>8</v>
      </c>
      <c r="B19" s="103" t="s">
        <v>253</v>
      </c>
      <c r="C19" s="111">
        <f t="shared" si="1"/>
        <v>486930</v>
      </c>
      <c r="D19" s="109"/>
      <c r="E19" s="109">
        <v>486930</v>
      </c>
      <c r="F19" s="109"/>
      <c r="G19" s="109"/>
      <c r="H19" s="109"/>
      <c r="I19" s="35"/>
    </row>
    <row r="20" spans="1:9" s="8" customFormat="1" ht="19.5" customHeight="1">
      <c r="A20" s="133">
        <v>9</v>
      </c>
      <c r="B20" s="105" t="s">
        <v>254</v>
      </c>
      <c r="C20" s="111">
        <f t="shared" si="1"/>
        <v>2059143</v>
      </c>
      <c r="D20" s="109"/>
      <c r="E20" s="109">
        <f>1459143+600000</f>
        <v>2059143</v>
      </c>
      <c r="F20" s="109"/>
      <c r="G20" s="109"/>
      <c r="H20" s="109"/>
      <c r="I20" s="35"/>
    </row>
    <row r="21" spans="1:9" s="8" customFormat="1" ht="19.5" customHeight="1">
      <c r="A21" s="134">
        <v>10</v>
      </c>
      <c r="B21" s="103" t="s">
        <v>176</v>
      </c>
      <c r="C21" s="111">
        <f t="shared" si="1"/>
        <v>833669</v>
      </c>
      <c r="D21" s="109"/>
      <c r="E21" s="109">
        <v>833669</v>
      </c>
      <c r="F21" s="109"/>
      <c r="G21" s="109"/>
      <c r="H21" s="109"/>
      <c r="I21" s="35"/>
    </row>
    <row r="22" spans="1:9" s="8" customFormat="1" ht="19.5" customHeight="1">
      <c r="A22" s="133">
        <v>11</v>
      </c>
      <c r="B22" s="103" t="s">
        <v>255</v>
      </c>
      <c r="C22" s="111">
        <f t="shared" si="1"/>
        <v>1818645</v>
      </c>
      <c r="D22" s="109"/>
      <c r="E22" s="109">
        <f>828645+200000+790000</f>
        <v>1818645</v>
      </c>
      <c r="F22" s="109"/>
      <c r="G22" s="109"/>
      <c r="H22" s="109"/>
      <c r="I22" s="35"/>
    </row>
    <row r="23" spans="1:9" s="8" customFormat="1" ht="19.5" customHeight="1">
      <c r="A23" s="134">
        <v>12</v>
      </c>
      <c r="B23" s="103" t="s">
        <v>256</v>
      </c>
      <c r="C23" s="111">
        <f t="shared" si="1"/>
        <v>725486</v>
      </c>
      <c r="D23" s="109"/>
      <c r="E23" s="109">
        <f>675486+50000</f>
        <v>725486</v>
      </c>
      <c r="F23" s="109"/>
      <c r="G23" s="109"/>
      <c r="H23" s="109"/>
      <c r="I23" s="35"/>
    </row>
    <row r="24" spans="1:9" s="8" customFormat="1" ht="19.5" customHeight="1">
      <c r="A24" s="133">
        <v>13</v>
      </c>
      <c r="B24" s="103" t="s">
        <v>257</v>
      </c>
      <c r="C24" s="111">
        <f t="shared" si="1"/>
        <v>1980378</v>
      </c>
      <c r="D24" s="109">
        <v>150000</v>
      </c>
      <c r="E24" s="109">
        <v>1830378</v>
      </c>
      <c r="F24" s="109"/>
      <c r="G24" s="109"/>
      <c r="H24" s="109"/>
      <c r="I24" s="35"/>
    </row>
    <row r="25" spans="1:9" s="8" customFormat="1" ht="19.5" customHeight="1">
      <c r="A25" s="187">
        <v>14</v>
      </c>
      <c r="B25" s="176" t="s">
        <v>258</v>
      </c>
      <c r="C25" s="177">
        <f t="shared" si="1"/>
        <v>832120</v>
      </c>
      <c r="D25" s="178"/>
      <c r="E25" s="178">
        <v>832120</v>
      </c>
      <c r="F25" s="178"/>
      <c r="G25" s="178"/>
      <c r="H25" s="178"/>
      <c r="I25" s="179"/>
    </row>
    <row r="26" spans="1:9" s="8" customFormat="1" ht="19.5" customHeight="1">
      <c r="A26" s="134">
        <v>15</v>
      </c>
      <c r="B26" s="141" t="s">
        <v>259</v>
      </c>
      <c r="C26" s="109">
        <f t="shared" si="1"/>
        <v>740883</v>
      </c>
      <c r="D26" s="109"/>
      <c r="E26" s="109">
        <v>740883</v>
      </c>
      <c r="F26" s="109"/>
      <c r="G26" s="109"/>
      <c r="H26" s="109"/>
      <c r="I26" s="35"/>
    </row>
    <row r="27" spans="1:9" s="8" customFormat="1" ht="19.5" customHeight="1">
      <c r="A27" s="145">
        <v>16</v>
      </c>
      <c r="B27" s="146" t="s">
        <v>260</v>
      </c>
      <c r="C27" s="147">
        <f t="shared" si="1"/>
        <v>786107</v>
      </c>
      <c r="D27" s="147"/>
      <c r="E27" s="147">
        <f>686107+100000</f>
        <v>786107</v>
      </c>
      <c r="F27" s="147"/>
      <c r="G27" s="147"/>
      <c r="H27" s="147"/>
      <c r="I27" s="181"/>
    </row>
    <row r="28" spans="1:9" s="8" customFormat="1" ht="19.5" customHeight="1">
      <c r="A28" s="150">
        <v>17</v>
      </c>
      <c r="B28" s="151" t="s">
        <v>261</v>
      </c>
      <c r="C28" s="152">
        <f t="shared" si="1"/>
        <v>400171</v>
      </c>
      <c r="D28" s="152"/>
      <c r="E28" s="152">
        <v>400171</v>
      </c>
      <c r="F28" s="152"/>
      <c r="G28" s="152"/>
      <c r="H28" s="152"/>
      <c r="I28" s="180"/>
    </row>
    <row r="29" spans="1:9" s="8" customFormat="1" ht="19.5" customHeight="1">
      <c r="A29" s="134">
        <v>18</v>
      </c>
      <c r="B29" s="141" t="s">
        <v>262</v>
      </c>
      <c r="C29" s="109">
        <f t="shared" si="1"/>
        <v>369902</v>
      </c>
      <c r="D29" s="109"/>
      <c r="E29" s="109">
        <v>369902</v>
      </c>
      <c r="F29" s="109"/>
      <c r="G29" s="109"/>
      <c r="H29" s="109"/>
      <c r="I29" s="35"/>
    </row>
    <row r="30" spans="1:9" ht="18" customHeight="1">
      <c r="A30" s="134">
        <v>19</v>
      </c>
      <c r="B30" s="141" t="s">
        <v>263</v>
      </c>
      <c r="C30" s="109">
        <f t="shared" si="1"/>
        <v>58000</v>
      </c>
      <c r="D30" s="109"/>
      <c r="E30" s="109">
        <v>58000</v>
      </c>
      <c r="F30" s="109"/>
      <c r="G30" s="109"/>
      <c r="H30" s="109"/>
      <c r="I30" s="110"/>
    </row>
    <row r="31" spans="1:9" ht="21.75" customHeight="1">
      <c r="A31" s="134">
        <v>20</v>
      </c>
      <c r="B31" s="141" t="s">
        <v>264</v>
      </c>
      <c r="C31" s="109">
        <f t="shared" si="1"/>
        <v>146402</v>
      </c>
      <c r="D31" s="109"/>
      <c r="E31" s="109">
        <v>146402</v>
      </c>
      <c r="F31" s="109"/>
      <c r="G31" s="109"/>
      <c r="H31" s="109"/>
      <c r="I31" s="112"/>
    </row>
    <row r="32" spans="1:9" ht="21.75" customHeight="1">
      <c r="A32" s="134">
        <v>21</v>
      </c>
      <c r="B32" s="141" t="s">
        <v>265</v>
      </c>
      <c r="C32" s="109">
        <f t="shared" si="1"/>
        <v>72000</v>
      </c>
      <c r="D32" s="109"/>
      <c r="E32" s="109">
        <v>72000</v>
      </c>
      <c r="F32" s="109"/>
      <c r="G32" s="109"/>
      <c r="H32" s="109"/>
      <c r="I32" s="112"/>
    </row>
    <row r="33" spans="1:9" ht="15" customHeight="1">
      <c r="A33" s="134">
        <v>22</v>
      </c>
      <c r="B33" s="141" t="s">
        <v>266</v>
      </c>
      <c r="C33" s="109">
        <f t="shared" si="1"/>
        <v>64000</v>
      </c>
      <c r="D33" s="109"/>
      <c r="E33" s="109">
        <v>64000</v>
      </c>
      <c r="F33" s="109"/>
      <c r="G33" s="109"/>
      <c r="H33" s="109"/>
      <c r="I33" s="35"/>
    </row>
    <row r="34" spans="1:9" ht="21.75" customHeight="1">
      <c r="A34" s="134">
        <v>23</v>
      </c>
      <c r="B34" s="141" t="s">
        <v>267</v>
      </c>
      <c r="C34" s="109">
        <f t="shared" si="1"/>
        <v>89000</v>
      </c>
      <c r="D34" s="109"/>
      <c r="E34" s="109">
        <v>89000</v>
      </c>
      <c r="F34" s="109"/>
      <c r="G34" s="109"/>
      <c r="H34" s="109"/>
      <c r="I34" s="35"/>
    </row>
    <row r="35" spans="1:9" ht="21.75" customHeight="1">
      <c r="A35" s="134">
        <v>24</v>
      </c>
      <c r="B35" s="141" t="s">
        <v>268</v>
      </c>
      <c r="C35" s="109">
        <f t="shared" si="1"/>
        <v>81000</v>
      </c>
      <c r="D35" s="109"/>
      <c r="E35" s="109">
        <v>81000</v>
      </c>
      <c r="F35" s="109"/>
      <c r="G35" s="109"/>
      <c r="H35" s="109"/>
      <c r="I35" s="35"/>
    </row>
    <row r="36" spans="1:9" ht="21.75" customHeight="1">
      <c r="A36" s="134">
        <v>25</v>
      </c>
      <c r="B36" s="141" t="s">
        <v>269</v>
      </c>
      <c r="C36" s="109">
        <f t="shared" si="1"/>
        <v>153522</v>
      </c>
      <c r="D36" s="109"/>
      <c r="E36" s="109">
        <v>153522</v>
      </c>
      <c r="F36" s="109"/>
      <c r="G36" s="109"/>
      <c r="H36" s="109"/>
      <c r="I36" s="112"/>
    </row>
    <row r="37" spans="1:9" ht="18" customHeight="1">
      <c r="A37" s="134">
        <v>26</v>
      </c>
      <c r="B37" s="141" t="s">
        <v>270</v>
      </c>
      <c r="C37" s="109">
        <f t="shared" si="1"/>
        <v>102000</v>
      </c>
      <c r="D37" s="109"/>
      <c r="E37" s="109">
        <v>102000</v>
      </c>
      <c r="F37" s="109"/>
      <c r="G37" s="109"/>
      <c r="H37" s="109"/>
      <c r="I37" s="35"/>
    </row>
    <row r="38" spans="1:9" ht="18" customHeight="1">
      <c r="A38" s="134">
        <v>27</v>
      </c>
      <c r="B38" s="141" t="s">
        <v>271</v>
      </c>
      <c r="C38" s="109">
        <f t="shared" si="1"/>
        <v>63000</v>
      </c>
      <c r="D38" s="109"/>
      <c r="E38" s="109">
        <v>63000</v>
      </c>
      <c r="F38" s="109"/>
      <c r="G38" s="109"/>
      <c r="H38" s="109"/>
      <c r="I38" s="35"/>
    </row>
    <row r="39" spans="1:9" ht="18" customHeight="1">
      <c r="A39" s="134">
        <v>28</v>
      </c>
      <c r="B39" s="141" t="s">
        <v>272</v>
      </c>
      <c r="C39" s="109">
        <f t="shared" si="1"/>
        <v>1642196</v>
      </c>
      <c r="D39" s="109">
        <v>400000</v>
      </c>
      <c r="E39" s="109">
        <f>1156196+86000</f>
        <v>1242196</v>
      </c>
      <c r="F39" s="109"/>
      <c r="G39" s="109"/>
      <c r="H39" s="109"/>
      <c r="I39" s="35"/>
    </row>
    <row r="40" spans="1:9" ht="18" customHeight="1">
      <c r="A40" s="134">
        <v>29</v>
      </c>
      <c r="B40" s="141" t="s">
        <v>273</v>
      </c>
      <c r="C40" s="109">
        <f t="shared" si="1"/>
        <v>2475443</v>
      </c>
      <c r="D40" s="109"/>
      <c r="E40" s="109">
        <v>2475443</v>
      </c>
      <c r="F40" s="109"/>
      <c r="G40" s="109"/>
      <c r="H40" s="109"/>
      <c r="I40" s="35"/>
    </row>
    <row r="41" spans="1:9" ht="18" customHeight="1">
      <c r="A41" s="134">
        <v>30</v>
      </c>
      <c r="B41" s="141" t="s">
        <v>252</v>
      </c>
      <c r="C41" s="109">
        <f t="shared" si="1"/>
        <v>0</v>
      </c>
      <c r="D41" s="109"/>
      <c r="E41" s="109"/>
      <c r="F41" s="109"/>
      <c r="G41" s="109"/>
      <c r="H41" s="109"/>
      <c r="I41" s="35"/>
    </row>
    <row r="42" spans="1:9" ht="18" customHeight="1">
      <c r="A42" s="134">
        <v>31</v>
      </c>
      <c r="B42" s="157" t="s">
        <v>113</v>
      </c>
      <c r="C42" s="109">
        <f t="shared" si="1"/>
        <v>1652815</v>
      </c>
      <c r="D42" s="109"/>
      <c r="E42" s="109">
        <v>1652815</v>
      </c>
      <c r="F42" s="109"/>
      <c r="G42" s="109"/>
      <c r="H42" s="109"/>
      <c r="I42" s="35"/>
    </row>
    <row r="43" spans="1:9" ht="18" customHeight="1">
      <c r="A43" s="134">
        <v>32</v>
      </c>
      <c r="B43" s="157" t="s">
        <v>114</v>
      </c>
      <c r="C43" s="109">
        <f t="shared" si="1"/>
        <v>3471639</v>
      </c>
      <c r="D43" s="109"/>
      <c r="E43" s="109">
        <v>3471639</v>
      </c>
      <c r="F43" s="109"/>
      <c r="G43" s="109"/>
      <c r="H43" s="109"/>
      <c r="I43" s="35"/>
    </row>
    <row r="44" spans="1:9" ht="18" customHeight="1">
      <c r="A44" s="134">
        <v>33</v>
      </c>
      <c r="B44" s="157" t="s">
        <v>115</v>
      </c>
      <c r="C44" s="109">
        <f t="shared" si="1"/>
        <v>2357649</v>
      </c>
      <c r="D44" s="109"/>
      <c r="E44" s="109">
        <v>2357649</v>
      </c>
      <c r="F44" s="109"/>
      <c r="G44" s="109"/>
      <c r="H44" s="109"/>
      <c r="I44" s="35"/>
    </row>
    <row r="45" spans="1:9" ht="18" customHeight="1">
      <c r="A45" s="134">
        <v>34</v>
      </c>
      <c r="B45" s="157" t="s">
        <v>116</v>
      </c>
      <c r="C45" s="109">
        <f t="shared" si="1"/>
        <v>1957105</v>
      </c>
      <c r="D45" s="109"/>
      <c r="E45" s="109">
        <v>1957105</v>
      </c>
      <c r="F45" s="109"/>
      <c r="G45" s="109"/>
      <c r="H45" s="109"/>
      <c r="I45" s="35"/>
    </row>
    <row r="46" spans="1:9" ht="18" customHeight="1">
      <c r="A46" s="134">
        <v>35</v>
      </c>
      <c r="B46" s="157" t="s">
        <v>117</v>
      </c>
      <c r="C46" s="109">
        <f t="shared" si="1"/>
        <v>2322112</v>
      </c>
      <c r="D46" s="109"/>
      <c r="E46" s="109">
        <v>2322112</v>
      </c>
      <c r="F46" s="109"/>
      <c r="G46" s="109"/>
      <c r="H46" s="109"/>
      <c r="I46" s="35"/>
    </row>
    <row r="47" spans="1:9" ht="18" customHeight="1">
      <c r="A47" s="134">
        <v>36</v>
      </c>
      <c r="B47" s="157" t="s">
        <v>274</v>
      </c>
      <c r="C47" s="109">
        <f t="shared" si="1"/>
        <v>742876</v>
      </c>
      <c r="D47" s="109"/>
      <c r="E47" s="109">
        <v>742876</v>
      </c>
      <c r="F47" s="109"/>
      <c r="G47" s="109"/>
      <c r="H47" s="109"/>
      <c r="I47" s="35"/>
    </row>
    <row r="48" spans="1:9" ht="18" customHeight="1">
      <c r="A48" s="134">
        <v>37</v>
      </c>
      <c r="B48" s="157" t="s">
        <v>12</v>
      </c>
      <c r="C48" s="109">
        <f t="shared" si="1"/>
        <v>1502854</v>
      </c>
      <c r="D48" s="109"/>
      <c r="E48" s="109">
        <v>1502854</v>
      </c>
      <c r="F48" s="109"/>
      <c r="G48" s="109"/>
      <c r="H48" s="109"/>
      <c r="I48" s="35"/>
    </row>
    <row r="49" spans="1:9" ht="18" customHeight="1">
      <c r="A49" s="134">
        <v>38</v>
      </c>
      <c r="B49" s="157" t="s">
        <v>11</v>
      </c>
      <c r="C49" s="109">
        <f t="shared" si="1"/>
        <v>1642836</v>
      </c>
      <c r="D49" s="109"/>
      <c r="E49" s="109">
        <v>1642836</v>
      </c>
      <c r="F49" s="109"/>
      <c r="G49" s="109"/>
      <c r="H49" s="109"/>
      <c r="I49" s="35"/>
    </row>
    <row r="50" spans="1:9" ht="18" customHeight="1">
      <c r="A50" s="134">
        <v>39</v>
      </c>
      <c r="B50" s="157" t="s">
        <v>13</v>
      </c>
      <c r="C50" s="109">
        <f t="shared" si="1"/>
        <v>1756961</v>
      </c>
      <c r="D50" s="109"/>
      <c r="E50" s="109">
        <v>1756961</v>
      </c>
      <c r="F50" s="109"/>
      <c r="G50" s="109"/>
      <c r="H50" s="109"/>
      <c r="I50" s="35"/>
    </row>
    <row r="51" spans="1:9" ht="18" customHeight="1">
      <c r="A51" s="134">
        <v>40</v>
      </c>
      <c r="B51" s="157" t="s">
        <v>14</v>
      </c>
      <c r="C51" s="109">
        <f t="shared" si="1"/>
        <v>2311566</v>
      </c>
      <c r="D51" s="109"/>
      <c r="E51" s="109">
        <v>2311566</v>
      </c>
      <c r="F51" s="109"/>
      <c r="G51" s="109"/>
      <c r="H51" s="109"/>
      <c r="I51" s="35"/>
    </row>
    <row r="52" spans="1:9" ht="18" customHeight="1">
      <c r="A52" s="134">
        <v>41</v>
      </c>
      <c r="B52" s="157" t="s">
        <v>118</v>
      </c>
      <c r="C52" s="109">
        <f t="shared" si="1"/>
        <v>2631189</v>
      </c>
      <c r="D52" s="109"/>
      <c r="E52" s="109">
        <v>2631189</v>
      </c>
      <c r="F52" s="109"/>
      <c r="G52" s="109"/>
      <c r="H52" s="109"/>
      <c r="I52" s="35"/>
    </row>
    <row r="53" spans="1:9" ht="18" customHeight="1">
      <c r="A53" s="134">
        <v>42</v>
      </c>
      <c r="B53" s="157" t="s">
        <v>15</v>
      </c>
      <c r="C53" s="109">
        <f t="shared" si="1"/>
        <v>2765388</v>
      </c>
      <c r="D53" s="109"/>
      <c r="E53" s="109">
        <v>2765388</v>
      </c>
      <c r="F53" s="109"/>
      <c r="G53" s="109"/>
      <c r="H53" s="109"/>
      <c r="I53" s="35"/>
    </row>
    <row r="54" spans="1:9" ht="18" customHeight="1">
      <c r="A54" s="134">
        <v>43</v>
      </c>
      <c r="B54" s="157" t="s">
        <v>119</v>
      </c>
      <c r="C54" s="109">
        <f t="shared" si="1"/>
        <v>2287867</v>
      </c>
      <c r="D54" s="109"/>
      <c r="E54" s="109">
        <v>2287867</v>
      </c>
      <c r="F54" s="109"/>
      <c r="G54" s="109"/>
      <c r="H54" s="109"/>
      <c r="I54" s="35"/>
    </row>
    <row r="55" spans="1:9" ht="18" customHeight="1">
      <c r="A55" s="145">
        <v>44</v>
      </c>
      <c r="B55" s="158" t="s">
        <v>120</v>
      </c>
      <c r="C55" s="147">
        <f t="shared" si="1"/>
        <v>3023904</v>
      </c>
      <c r="D55" s="147"/>
      <c r="E55" s="147">
        <v>3023904</v>
      </c>
      <c r="F55" s="147"/>
      <c r="G55" s="147"/>
      <c r="H55" s="147"/>
      <c r="I55" s="181"/>
    </row>
    <row r="56" spans="1:9" ht="18" customHeight="1">
      <c r="A56" s="150">
        <v>45</v>
      </c>
      <c r="B56" s="160" t="s">
        <v>121</v>
      </c>
      <c r="C56" s="152">
        <f t="shared" si="1"/>
        <v>2369713</v>
      </c>
      <c r="D56" s="152"/>
      <c r="E56" s="152">
        <v>2369713</v>
      </c>
      <c r="F56" s="152"/>
      <c r="G56" s="152"/>
      <c r="H56" s="152"/>
      <c r="I56" s="180"/>
    </row>
    <row r="57" spans="1:9" ht="18" customHeight="1">
      <c r="A57" s="134">
        <v>46</v>
      </c>
      <c r="B57" s="157" t="s">
        <v>16</v>
      </c>
      <c r="C57" s="109">
        <f t="shared" si="1"/>
        <v>2767580</v>
      </c>
      <c r="D57" s="109"/>
      <c r="E57" s="109">
        <v>2767580</v>
      </c>
      <c r="F57" s="109"/>
      <c r="G57" s="109"/>
      <c r="H57" s="109"/>
      <c r="I57" s="35"/>
    </row>
    <row r="58" spans="1:9" ht="18" customHeight="1">
      <c r="A58" s="134">
        <v>47</v>
      </c>
      <c r="B58" s="157" t="s">
        <v>122</v>
      </c>
      <c r="C58" s="109">
        <f t="shared" si="1"/>
        <v>2612025</v>
      </c>
      <c r="D58" s="109"/>
      <c r="E58" s="109">
        <v>2612025</v>
      </c>
      <c r="F58" s="109"/>
      <c r="G58" s="109"/>
      <c r="H58" s="109"/>
      <c r="I58" s="35"/>
    </row>
    <row r="59" spans="1:9" ht="18" customHeight="1">
      <c r="A59" s="134">
        <v>48</v>
      </c>
      <c r="B59" s="157" t="s">
        <v>123</v>
      </c>
      <c r="C59" s="109">
        <f t="shared" si="1"/>
        <v>3097006</v>
      </c>
      <c r="D59" s="109"/>
      <c r="E59" s="109">
        <v>3097006</v>
      </c>
      <c r="F59" s="109"/>
      <c r="G59" s="109"/>
      <c r="H59" s="109"/>
      <c r="I59" s="35"/>
    </row>
    <row r="60" spans="1:9" ht="18" customHeight="1">
      <c r="A60" s="134">
        <v>49</v>
      </c>
      <c r="B60" s="157" t="s">
        <v>124</v>
      </c>
      <c r="C60" s="109">
        <f t="shared" si="1"/>
        <v>2796675</v>
      </c>
      <c r="D60" s="109"/>
      <c r="E60" s="109">
        <v>2796675</v>
      </c>
      <c r="F60" s="109"/>
      <c r="G60" s="109"/>
      <c r="H60" s="109"/>
      <c r="I60" s="35"/>
    </row>
    <row r="61" spans="1:9" ht="18" customHeight="1">
      <c r="A61" s="134">
        <v>50</v>
      </c>
      <c r="B61" s="157" t="s">
        <v>125</v>
      </c>
      <c r="C61" s="109">
        <f t="shared" si="1"/>
        <v>3109854</v>
      </c>
      <c r="D61" s="109"/>
      <c r="E61" s="109">
        <v>3109854</v>
      </c>
      <c r="F61" s="109"/>
      <c r="G61" s="109"/>
      <c r="H61" s="109"/>
      <c r="I61" s="35"/>
    </row>
    <row r="62" spans="1:9" ht="18" customHeight="1">
      <c r="A62" s="134">
        <v>51</v>
      </c>
      <c r="B62" s="157" t="s">
        <v>126</v>
      </c>
      <c r="C62" s="109">
        <f t="shared" si="1"/>
        <v>2076180</v>
      </c>
      <c r="D62" s="109"/>
      <c r="E62" s="109">
        <v>2076180</v>
      </c>
      <c r="F62" s="109"/>
      <c r="G62" s="109"/>
      <c r="H62" s="109"/>
      <c r="I62" s="35"/>
    </row>
    <row r="63" spans="1:9" ht="18" customHeight="1">
      <c r="A63" s="134">
        <v>52</v>
      </c>
      <c r="B63" s="157" t="s">
        <v>127</v>
      </c>
      <c r="C63" s="109">
        <f t="shared" si="1"/>
        <v>1945375</v>
      </c>
      <c r="D63" s="109"/>
      <c r="E63" s="109">
        <v>1945375</v>
      </c>
      <c r="F63" s="109"/>
      <c r="G63" s="109"/>
      <c r="H63" s="109"/>
      <c r="I63" s="35"/>
    </row>
    <row r="64" spans="1:9" ht="18" customHeight="1">
      <c r="A64" s="134">
        <v>53</v>
      </c>
      <c r="B64" s="157" t="s">
        <v>128</v>
      </c>
      <c r="C64" s="109">
        <f t="shared" si="1"/>
        <v>2250875</v>
      </c>
      <c r="D64" s="109"/>
      <c r="E64" s="109">
        <v>2250875</v>
      </c>
      <c r="F64" s="109"/>
      <c r="G64" s="109"/>
      <c r="H64" s="109"/>
      <c r="I64" s="35"/>
    </row>
    <row r="65" spans="1:9" ht="18" customHeight="1">
      <c r="A65" s="134">
        <v>54</v>
      </c>
      <c r="B65" s="157" t="s">
        <v>129</v>
      </c>
      <c r="C65" s="109">
        <f t="shared" si="1"/>
        <v>2576761</v>
      </c>
      <c r="D65" s="109"/>
      <c r="E65" s="109">
        <v>2576761</v>
      </c>
      <c r="F65" s="109"/>
      <c r="G65" s="109"/>
      <c r="H65" s="109"/>
      <c r="I65" s="35"/>
    </row>
    <row r="66" spans="1:9" ht="18" customHeight="1">
      <c r="A66" s="134">
        <v>55</v>
      </c>
      <c r="B66" s="157" t="s">
        <v>130</v>
      </c>
      <c r="C66" s="109">
        <f t="shared" si="1"/>
        <v>1865061</v>
      </c>
      <c r="D66" s="109"/>
      <c r="E66" s="109">
        <v>1865061</v>
      </c>
      <c r="F66" s="109"/>
      <c r="G66" s="109"/>
      <c r="H66" s="109"/>
      <c r="I66" s="35"/>
    </row>
    <row r="67" spans="1:9" ht="18" customHeight="1">
      <c r="A67" s="134">
        <v>56</v>
      </c>
      <c r="B67" s="157" t="s">
        <v>131</v>
      </c>
      <c r="C67" s="109">
        <f t="shared" si="1"/>
        <v>2549985</v>
      </c>
      <c r="D67" s="109"/>
      <c r="E67" s="109">
        <v>2549985</v>
      </c>
      <c r="F67" s="109"/>
      <c r="G67" s="109"/>
      <c r="H67" s="109"/>
      <c r="I67" s="35"/>
    </row>
    <row r="68" spans="1:9" ht="18" customHeight="1">
      <c r="A68" s="134">
        <v>57</v>
      </c>
      <c r="B68" s="157" t="s">
        <v>132</v>
      </c>
      <c r="C68" s="109">
        <f t="shared" si="1"/>
        <v>2340000</v>
      </c>
      <c r="D68" s="109"/>
      <c r="E68" s="109">
        <v>2340000</v>
      </c>
      <c r="F68" s="109"/>
      <c r="G68" s="109"/>
      <c r="H68" s="109"/>
      <c r="I68" s="35"/>
    </row>
    <row r="69" spans="1:9" ht="18" customHeight="1">
      <c r="A69" s="134">
        <v>58</v>
      </c>
      <c r="B69" s="157" t="s">
        <v>133</v>
      </c>
      <c r="C69" s="109">
        <f t="shared" si="1"/>
        <v>2861847</v>
      </c>
      <c r="D69" s="109"/>
      <c r="E69" s="109">
        <v>2861847</v>
      </c>
      <c r="F69" s="109"/>
      <c r="G69" s="109"/>
      <c r="H69" s="109"/>
      <c r="I69" s="35"/>
    </row>
    <row r="70" spans="1:9" ht="18" customHeight="1">
      <c r="A70" s="134">
        <v>59</v>
      </c>
      <c r="B70" s="157" t="s">
        <v>134</v>
      </c>
      <c r="C70" s="109">
        <f t="shared" si="1"/>
        <v>2233798</v>
      </c>
      <c r="D70" s="109"/>
      <c r="E70" s="109">
        <v>2233798</v>
      </c>
      <c r="F70" s="109"/>
      <c r="G70" s="109"/>
      <c r="H70" s="109"/>
      <c r="I70" s="35"/>
    </row>
    <row r="71" spans="1:9" ht="18" customHeight="1">
      <c r="A71" s="134">
        <v>60</v>
      </c>
      <c r="B71" s="157" t="s">
        <v>135</v>
      </c>
      <c r="C71" s="109">
        <f t="shared" si="1"/>
        <v>2025564</v>
      </c>
      <c r="D71" s="109"/>
      <c r="E71" s="109">
        <v>2025564</v>
      </c>
      <c r="F71" s="109"/>
      <c r="G71" s="109"/>
      <c r="H71" s="109"/>
      <c r="I71" s="35"/>
    </row>
    <row r="72" spans="1:9" ht="18" customHeight="1">
      <c r="A72" s="134">
        <v>61</v>
      </c>
      <c r="B72" s="157" t="s">
        <v>136</v>
      </c>
      <c r="C72" s="109">
        <f t="shared" si="1"/>
        <v>2565411</v>
      </c>
      <c r="D72" s="109"/>
      <c r="E72" s="109">
        <v>2565411</v>
      </c>
      <c r="F72" s="109"/>
      <c r="G72" s="109"/>
      <c r="H72" s="109"/>
      <c r="I72" s="35"/>
    </row>
    <row r="73" spans="1:9" ht="18" customHeight="1">
      <c r="A73" s="134">
        <v>62</v>
      </c>
      <c r="B73" s="157" t="s">
        <v>137</v>
      </c>
      <c r="C73" s="109">
        <f t="shared" si="1"/>
        <v>2240924</v>
      </c>
      <c r="D73" s="109"/>
      <c r="E73" s="109">
        <v>2240924</v>
      </c>
      <c r="F73" s="109"/>
      <c r="G73" s="109"/>
      <c r="H73" s="109"/>
      <c r="I73" s="35"/>
    </row>
    <row r="74" spans="1:9" ht="18" customHeight="1">
      <c r="A74" s="134">
        <v>63</v>
      </c>
      <c r="B74" s="157" t="s">
        <v>138</v>
      </c>
      <c r="C74" s="109">
        <f t="shared" si="1"/>
        <v>2708458</v>
      </c>
      <c r="D74" s="109"/>
      <c r="E74" s="109">
        <v>2708458</v>
      </c>
      <c r="F74" s="109"/>
      <c r="G74" s="109"/>
      <c r="H74" s="109"/>
      <c r="I74" s="35"/>
    </row>
    <row r="75" spans="1:9" ht="18" customHeight="1">
      <c r="A75" s="134">
        <v>64</v>
      </c>
      <c r="B75" s="157" t="s">
        <v>139</v>
      </c>
      <c r="C75" s="109">
        <f t="shared" si="1"/>
        <v>2136961</v>
      </c>
      <c r="D75" s="109"/>
      <c r="E75" s="109">
        <v>2136961</v>
      </c>
      <c r="F75" s="109"/>
      <c r="G75" s="109"/>
      <c r="H75" s="109"/>
      <c r="I75" s="35"/>
    </row>
    <row r="76" spans="1:9" ht="18" customHeight="1">
      <c r="A76" s="134">
        <v>65</v>
      </c>
      <c r="B76" s="157" t="s">
        <v>140</v>
      </c>
      <c r="C76" s="109">
        <f t="shared" si="1"/>
        <v>1469729</v>
      </c>
      <c r="D76" s="109"/>
      <c r="E76" s="109">
        <v>1469729</v>
      </c>
      <c r="F76" s="109"/>
      <c r="G76" s="109"/>
      <c r="H76" s="109"/>
      <c r="I76" s="35"/>
    </row>
    <row r="77" spans="1:9" ht="18" customHeight="1">
      <c r="A77" s="134">
        <v>66</v>
      </c>
      <c r="B77" s="157" t="s">
        <v>141</v>
      </c>
      <c r="C77" s="109">
        <f aca="true" t="shared" si="2" ref="C77:C137">D77+E77+F77+G77+H77+I77</f>
        <v>2271448</v>
      </c>
      <c r="D77" s="109"/>
      <c r="E77" s="109">
        <v>2271448</v>
      </c>
      <c r="F77" s="109"/>
      <c r="G77" s="109"/>
      <c r="H77" s="109"/>
      <c r="I77" s="35"/>
    </row>
    <row r="78" spans="1:9" ht="18" customHeight="1">
      <c r="A78" s="134">
        <v>67</v>
      </c>
      <c r="B78" s="157" t="s">
        <v>142</v>
      </c>
      <c r="C78" s="109">
        <f t="shared" si="2"/>
        <v>3335658</v>
      </c>
      <c r="D78" s="109"/>
      <c r="E78" s="109">
        <v>3335658</v>
      </c>
      <c r="F78" s="109"/>
      <c r="G78" s="109"/>
      <c r="H78" s="109"/>
      <c r="I78" s="35"/>
    </row>
    <row r="79" spans="1:9" ht="18" customHeight="1">
      <c r="A79" s="134">
        <v>68</v>
      </c>
      <c r="B79" s="157" t="s">
        <v>143</v>
      </c>
      <c r="C79" s="109">
        <f t="shared" si="2"/>
        <v>2924587</v>
      </c>
      <c r="D79" s="109"/>
      <c r="E79" s="109">
        <v>2924587</v>
      </c>
      <c r="F79" s="109"/>
      <c r="G79" s="109"/>
      <c r="H79" s="109"/>
      <c r="I79" s="35"/>
    </row>
    <row r="80" spans="1:9" ht="18" customHeight="1">
      <c r="A80" s="134">
        <v>69</v>
      </c>
      <c r="B80" s="157" t="s">
        <v>144</v>
      </c>
      <c r="C80" s="109">
        <f t="shared" si="2"/>
        <v>3258333</v>
      </c>
      <c r="D80" s="109"/>
      <c r="E80" s="109">
        <v>3258333</v>
      </c>
      <c r="F80" s="109"/>
      <c r="G80" s="109"/>
      <c r="H80" s="109"/>
      <c r="I80" s="35"/>
    </row>
    <row r="81" spans="1:9" ht="18" customHeight="1">
      <c r="A81" s="134">
        <v>70</v>
      </c>
      <c r="B81" s="157" t="s">
        <v>145</v>
      </c>
      <c r="C81" s="109">
        <f t="shared" si="2"/>
        <v>3774172</v>
      </c>
      <c r="D81" s="109"/>
      <c r="E81" s="109">
        <v>3774172</v>
      </c>
      <c r="F81" s="109"/>
      <c r="G81" s="109"/>
      <c r="H81" s="109"/>
      <c r="I81" s="35"/>
    </row>
    <row r="82" spans="1:9" ht="18" customHeight="1">
      <c r="A82" s="134">
        <v>71</v>
      </c>
      <c r="B82" s="157" t="s">
        <v>146</v>
      </c>
      <c r="C82" s="109">
        <f t="shared" si="2"/>
        <v>4809950</v>
      </c>
      <c r="D82" s="109"/>
      <c r="E82" s="109">
        <v>4809950</v>
      </c>
      <c r="F82" s="109"/>
      <c r="G82" s="109"/>
      <c r="H82" s="109"/>
      <c r="I82" s="35"/>
    </row>
    <row r="83" spans="1:9" ht="18" customHeight="1">
      <c r="A83" s="134">
        <v>72</v>
      </c>
      <c r="B83" s="157" t="s">
        <v>147</v>
      </c>
      <c r="C83" s="109">
        <f t="shared" si="2"/>
        <v>3302263</v>
      </c>
      <c r="D83" s="109"/>
      <c r="E83" s="109">
        <v>3302263</v>
      </c>
      <c r="F83" s="109"/>
      <c r="G83" s="109"/>
      <c r="H83" s="109"/>
      <c r="I83" s="35"/>
    </row>
    <row r="84" spans="1:9" ht="18" customHeight="1">
      <c r="A84" s="145">
        <v>73</v>
      </c>
      <c r="B84" s="158" t="s">
        <v>148</v>
      </c>
      <c r="C84" s="147">
        <f t="shared" si="2"/>
        <v>2398663</v>
      </c>
      <c r="D84" s="147"/>
      <c r="E84" s="147">
        <v>2398663</v>
      </c>
      <c r="F84" s="147"/>
      <c r="G84" s="147"/>
      <c r="H84" s="147"/>
      <c r="I84" s="181"/>
    </row>
    <row r="85" spans="1:9" ht="18" customHeight="1">
      <c r="A85" s="150">
        <v>74</v>
      </c>
      <c r="B85" s="163" t="s">
        <v>149</v>
      </c>
      <c r="C85" s="152">
        <f t="shared" si="2"/>
        <v>3428652</v>
      </c>
      <c r="D85" s="152"/>
      <c r="E85" s="152">
        <v>3428652</v>
      </c>
      <c r="F85" s="152"/>
      <c r="G85" s="152"/>
      <c r="H85" s="152"/>
      <c r="I85" s="180"/>
    </row>
    <row r="86" spans="1:9" ht="18" customHeight="1">
      <c r="A86" s="134">
        <v>75</v>
      </c>
      <c r="B86" s="161" t="s">
        <v>150</v>
      </c>
      <c r="C86" s="109">
        <f t="shared" si="2"/>
        <v>3231015</v>
      </c>
      <c r="D86" s="109"/>
      <c r="E86" s="109">
        <v>3231015</v>
      </c>
      <c r="F86" s="109"/>
      <c r="G86" s="109"/>
      <c r="H86" s="109"/>
      <c r="I86" s="35"/>
    </row>
    <row r="87" spans="1:9" ht="18" customHeight="1">
      <c r="A87" s="134">
        <v>76</v>
      </c>
      <c r="B87" s="161" t="s">
        <v>151</v>
      </c>
      <c r="C87" s="109">
        <f t="shared" si="2"/>
        <v>2952072</v>
      </c>
      <c r="D87" s="109"/>
      <c r="E87" s="109">
        <v>2952072</v>
      </c>
      <c r="F87" s="109"/>
      <c r="G87" s="109"/>
      <c r="H87" s="109"/>
      <c r="I87" s="35"/>
    </row>
    <row r="88" spans="1:9" ht="18" customHeight="1">
      <c r="A88" s="134">
        <v>77</v>
      </c>
      <c r="B88" s="161" t="s">
        <v>152</v>
      </c>
      <c r="C88" s="109">
        <f t="shared" si="2"/>
        <v>4408089</v>
      </c>
      <c r="D88" s="109"/>
      <c r="E88" s="109">
        <v>4408089</v>
      </c>
      <c r="F88" s="109"/>
      <c r="G88" s="109"/>
      <c r="H88" s="109"/>
      <c r="I88" s="35"/>
    </row>
    <row r="89" spans="1:9" ht="18" customHeight="1">
      <c r="A89" s="134">
        <v>78</v>
      </c>
      <c r="B89" s="161" t="s">
        <v>153</v>
      </c>
      <c r="C89" s="109">
        <f t="shared" si="2"/>
        <v>2738707</v>
      </c>
      <c r="D89" s="109"/>
      <c r="E89" s="109">
        <v>2738707</v>
      </c>
      <c r="F89" s="109"/>
      <c r="G89" s="109"/>
      <c r="H89" s="109"/>
      <c r="I89" s="35"/>
    </row>
    <row r="90" spans="1:9" ht="18" customHeight="1">
      <c r="A90" s="134">
        <v>79</v>
      </c>
      <c r="B90" s="161" t="s">
        <v>154</v>
      </c>
      <c r="C90" s="109">
        <f t="shared" si="2"/>
        <v>3933304</v>
      </c>
      <c r="D90" s="109"/>
      <c r="E90" s="109">
        <v>3933304</v>
      </c>
      <c r="F90" s="109"/>
      <c r="G90" s="109"/>
      <c r="H90" s="109"/>
      <c r="I90" s="35"/>
    </row>
    <row r="91" spans="1:9" ht="18" customHeight="1">
      <c r="A91" s="134">
        <v>80</v>
      </c>
      <c r="B91" s="161" t="s">
        <v>155</v>
      </c>
      <c r="C91" s="109">
        <f t="shared" si="2"/>
        <v>4022720</v>
      </c>
      <c r="D91" s="109"/>
      <c r="E91" s="109">
        <v>4022720</v>
      </c>
      <c r="F91" s="109"/>
      <c r="G91" s="109"/>
      <c r="H91" s="109"/>
      <c r="I91" s="35"/>
    </row>
    <row r="92" spans="1:9" ht="18" customHeight="1">
      <c r="A92" s="134">
        <v>81</v>
      </c>
      <c r="B92" s="161" t="s">
        <v>156</v>
      </c>
      <c r="C92" s="109">
        <f t="shared" si="2"/>
        <v>2623676</v>
      </c>
      <c r="D92" s="109"/>
      <c r="E92" s="109">
        <v>2623676</v>
      </c>
      <c r="F92" s="109"/>
      <c r="G92" s="109"/>
      <c r="H92" s="109"/>
      <c r="I92" s="35"/>
    </row>
    <row r="93" spans="1:9" ht="18" customHeight="1">
      <c r="A93" s="134">
        <v>82</v>
      </c>
      <c r="B93" s="161" t="s">
        <v>157</v>
      </c>
      <c r="C93" s="109">
        <f t="shared" si="2"/>
        <v>2412398</v>
      </c>
      <c r="D93" s="109"/>
      <c r="E93" s="109">
        <v>2412398</v>
      </c>
      <c r="F93" s="109"/>
      <c r="G93" s="109"/>
      <c r="H93" s="109"/>
      <c r="I93" s="35"/>
    </row>
    <row r="94" spans="1:9" ht="18" customHeight="1">
      <c r="A94" s="134">
        <v>83</v>
      </c>
      <c r="B94" s="161" t="s">
        <v>158</v>
      </c>
      <c r="C94" s="109">
        <f t="shared" si="2"/>
        <v>3404772</v>
      </c>
      <c r="D94" s="109"/>
      <c r="E94" s="109">
        <v>3404772</v>
      </c>
      <c r="F94" s="109"/>
      <c r="G94" s="109"/>
      <c r="H94" s="109"/>
      <c r="I94" s="35"/>
    </row>
    <row r="95" spans="1:9" ht="18" customHeight="1">
      <c r="A95" s="134">
        <v>84</v>
      </c>
      <c r="B95" s="161" t="s">
        <v>159</v>
      </c>
      <c r="C95" s="109">
        <f t="shared" si="2"/>
        <v>2641688</v>
      </c>
      <c r="D95" s="109"/>
      <c r="E95" s="109">
        <v>2641688</v>
      </c>
      <c r="F95" s="109"/>
      <c r="G95" s="109"/>
      <c r="H95" s="109"/>
      <c r="I95" s="35"/>
    </row>
    <row r="96" spans="1:9" ht="18" customHeight="1">
      <c r="A96" s="134">
        <v>85</v>
      </c>
      <c r="B96" s="161" t="s">
        <v>160</v>
      </c>
      <c r="C96" s="109">
        <f t="shared" si="2"/>
        <v>1922548</v>
      </c>
      <c r="D96" s="109"/>
      <c r="E96" s="109">
        <v>1922548</v>
      </c>
      <c r="F96" s="109"/>
      <c r="G96" s="109"/>
      <c r="H96" s="109"/>
      <c r="I96" s="35"/>
    </row>
    <row r="97" spans="1:9" ht="18" customHeight="1">
      <c r="A97" s="134">
        <v>86</v>
      </c>
      <c r="B97" s="161" t="s">
        <v>161</v>
      </c>
      <c r="C97" s="109">
        <f t="shared" si="2"/>
        <v>3145791</v>
      </c>
      <c r="D97" s="109"/>
      <c r="E97" s="109">
        <v>3145791</v>
      </c>
      <c r="F97" s="109"/>
      <c r="G97" s="109"/>
      <c r="H97" s="109"/>
      <c r="I97" s="35"/>
    </row>
    <row r="98" spans="1:9" ht="18" customHeight="1">
      <c r="A98" s="134">
        <v>87</v>
      </c>
      <c r="B98" s="161" t="s">
        <v>162</v>
      </c>
      <c r="C98" s="109">
        <f t="shared" si="2"/>
        <v>2356903</v>
      </c>
      <c r="D98" s="109"/>
      <c r="E98" s="109">
        <v>2356903</v>
      </c>
      <c r="F98" s="109"/>
      <c r="G98" s="109"/>
      <c r="H98" s="109"/>
      <c r="I98" s="35"/>
    </row>
    <row r="99" spans="1:9" ht="18" customHeight="1">
      <c r="A99" s="134">
        <v>88</v>
      </c>
      <c r="B99" s="161" t="s">
        <v>163</v>
      </c>
      <c r="C99" s="109">
        <f t="shared" si="2"/>
        <v>3537061</v>
      </c>
      <c r="D99" s="109"/>
      <c r="E99" s="109">
        <v>3537061</v>
      </c>
      <c r="F99" s="109"/>
      <c r="G99" s="109"/>
      <c r="H99" s="109"/>
      <c r="I99" s="35"/>
    </row>
    <row r="100" spans="1:9" ht="18" customHeight="1">
      <c r="A100" s="134">
        <v>89</v>
      </c>
      <c r="B100" s="161" t="s">
        <v>164</v>
      </c>
      <c r="C100" s="109">
        <f t="shared" si="2"/>
        <v>3898974</v>
      </c>
      <c r="D100" s="109"/>
      <c r="E100" s="109">
        <v>3898974</v>
      </c>
      <c r="F100" s="109"/>
      <c r="G100" s="109"/>
      <c r="H100" s="109"/>
      <c r="I100" s="35"/>
    </row>
    <row r="101" spans="1:9" ht="18" customHeight="1">
      <c r="A101" s="134">
        <v>90</v>
      </c>
      <c r="B101" s="161" t="s">
        <v>165</v>
      </c>
      <c r="C101" s="109">
        <f t="shared" si="2"/>
        <v>3278800</v>
      </c>
      <c r="D101" s="109"/>
      <c r="E101" s="109">
        <v>3278800</v>
      </c>
      <c r="F101" s="109"/>
      <c r="G101" s="109"/>
      <c r="H101" s="109"/>
      <c r="I101" s="35"/>
    </row>
    <row r="102" spans="1:9" ht="18" customHeight="1">
      <c r="A102" s="134">
        <v>91</v>
      </c>
      <c r="B102" s="161" t="s">
        <v>166</v>
      </c>
      <c r="C102" s="109">
        <f t="shared" si="2"/>
        <v>2542975</v>
      </c>
      <c r="D102" s="109"/>
      <c r="E102" s="109">
        <v>2542975</v>
      </c>
      <c r="F102" s="109"/>
      <c r="G102" s="109"/>
      <c r="H102" s="109"/>
      <c r="I102" s="35"/>
    </row>
    <row r="103" spans="1:9" ht="18" customHeight="1">
      <c r="A103" s="134">
        <v>92</v>
      </c>
      <c r="B103" s="161" t="s">
        <v>167</v>
      </c>
      <c r="C103" s="109">
        <f t="shared" si="2"/>
        <v>3508027</v>
      </c>
      <c r="D103" s="109"/>
      <c r="E103" s="109">
        <v>3508027</v>
      </c>
      <c r="F103" s="109"/>
      <c r="G103" s="109"/>
      <c r="H103" s="109"/>
      <c r="I103" s="35"/>
    </row>
    <row r="104" spans="1:9" ht="18" customHeight="1">
      <c r="A104" s="134">
        <v>93</v>
      </c>
      <c r="B104" s="161" t="s">
        <v>168</v>
      </c>
      <c r="C104" s="109">
        <f t="shared" si="2"/>
        <v>2337217</v>
      </c>
      <c r="D104" s="109"/>
      <c r="E104" s="109">
        <v>2337217</v>
      </c>
      <c r="F104" s="109"/>
      <c r="G104" s="109"/>
      <c r="H104" s="109"/>
      <c r="I104" s="35"/>
    </row>
    <row r="105" spans="1:9" ht="18" customHeight="1">
      <c r="A105" s="134">
        <v>94</v>
      </c>
      <c r="B105" s="161" t="s">
        <v>169</v>
      </c>
      <c r="C105" s="109">
        <f t="shared" si="2"/>
        <v>2974258</v>
      </c>
      <c r="D105" s="109"/>
      <c r="E105" s="109">
        <v>2974258</v>
      </c>
      <c r="F105" s="109"/>
      <c r="G105" s="109"/>
      <c r="H105" s="109"/>
      <c r="I105" s="35"/>
    </row>
    <row r="106" spans="1:9" ht="18" customHeight="1">
      <c r="A106" s="134">
        <v>95</v>
      </c>
      <c r="B106" s="161" t="s">
        <v>170</v>
      </c>
      <c r="C106" s="109">
        <f t="shared" si="2"/>
        <v>4486530</v>
      </c>
      <c r="D106" s="109"/>
      <c r="E106" s="109">
        <v>4486530</v>
      </c>
      <c r="F106" s="109"/>
      <c r="G106" s="109"/>
      <c r="H106" s="109"/>
      <c r="I106" s="35"/>
    </row>
    <row r="107" spans="1:9" ht="18" customHeight="1">
      <c r="A107" s="134">
        <v>96</v>
      </c>
      <c r="B107" s="161" t="s">
        <v>171</v>
      </c>
      <c r="C107" s="109">
        <f t="shared" si="2"/>
        <v>1816956</v>
      </c>
      <c r="D107" s="109"/>
      <c r="E107" s="109">
        <v>1816956</v>
      </c>
      <c r="F107" s="109"/>
      <c r="G107" s="109"/>
      <c r="H107" s="109"/>
      <c r="I107" s="35"/>
    </row>
    <row r="108" spans="1:9" ht="18" customHeight="1">
      <c r="A108" s="134">
        <v>97</v>
      </c>
      <c r="B108" s="161" t="s">
        <v>172</v>
      </c>
      <c r="C108" s="109">
        <f t="shared" si="2"/>
        <v>2590243</v>
      </c>
      <c r="D108" s="109"/>
      <c r="E108" s="109">
        <v>2590243</v>
      </c>
      <c r="F108" s="109"/>
      <c r="G108" s="109"/>
      <c r="H108" s="109"/>
      <c r="I108" s="35"/>
    </row>
    <row r="109" spans="1:9" ht="18" customHeight="1">
      <c r="A109" s="134">
        <v>98</v>
      </c>
      <c r="B109" s="161" t="s">
        <v>173</v>
      </c>
      <c r="C109" s="109">
        <f t="shared" si="2"/>
        <v>2376753</v>
      </c>
      <c r="D109" s="109"/>
      <c r="E109" s="109">
        <v>2376753</v>
      </c>
      <c r="F109" s="109"/>
      <c r="G109" s="109"/>
      <c r="H109" s="109"/>
      <c r="I109" s="35"/>
    </row>
    <row r="110" spans="1:9" ht="18" customHeight="1">
      <c r="A110" s="134">
        <v>99</v>
      </c>
      <c r="B110" s="161" t="s">
        <v>174</v>
      </c>
      <c r="C110" s="109">
        <f t="shared" si="2"/>
        <v>4031466</v>
      </c>
      <c r="D110" s="109"/>
      <c r="E110" s="109">
        <v>4031466</v>
      </c>
      <c r="F110" s="109"/>
      <c r="G110" s="109"/>
      <c r="H110" s="109"/>
      <c r="I110" s="35"/>
    </row>
    <row r="111" spans="1:9" ht="27" customHeight="1">
      <c r="A111" s="134">
        <v>100</v>
      </c>
      <c r="B111" s="164" t="s">
        <v>275</v>
      </c>
      <c r="C111" s="109">
        <f t="shared" si="2"/>
        <v>4987112</v>
      </c>
      <c r="D111" s="109"/>
      <c r="E111" s="109">
        <v>4987112</v>
      </c>
      <c r="F111" s="109"/>
      <c r="G111" s="109"/>
      <c r="H111" s="109"/>
      <c r="I111" s="35"/>
    </row>
    <row r="112" spans="1:9" ht="18" customHeight="1">
      <c r="A112" s="134">
        <v>101</v>
      </c>
      <c r="B112" s="161" t="s">
        <v>175</v>
      </c>
      <c r="C112" s="109">
        <f t="shared" si="2"/>
        <v>2365374</v>
      </c>
      <c r="D112" s="109"/>
      <c r="E112" s="109">
        <v>2365374</v>
      </c>
      <c r="F112" s="109"/>
      <c r="G112" s="109"/>
      <c r="H112" s="109"/>
      <c r="I112" s="35"/>
    </row>
    <row r="113" spans="1:9" ht="18" customHeight="1">
      <c r="A113" s="145">
        <v>102</v>
      </c>
      <c r="B113" s="182" t="s">
        <v>276</v>
      </c>
      <c r="C113" s="147">
        <f t="shared" si="2"/>
        <v>2542984</v>
      </c>
      <c r="D113" s="147"/>
      <c r="E113" s="147">
        <v>2542984</v>
      </c>
      <c r="F113" s="147"/>
      <c r="G113" s="147"/>
      <c r="H113" s="147"/>
      <c r="I113" s="181"/>
    </row>
    <row r="114" spans="1:9" ht="18" customHeight="1">
      <c r="A114" s="150">
        <v>103</v>
      </c>
      <c r="B114" s="188" t="s">
        <v>277</v>
      </c>
      <c r="C114" s="152">
        <f t="shared" si="2"/>
        <v>2112114</v>
      </c>
      <c r="D114" s="152"/>
      <c r="E114" s="152">
        <f>1826727+285387</f>
        <v>2112114</v>
      </c>
      <c r="F114" s="152"/>
      <c r="G114" s="152"/>
      <c r="H114" s="152"/>
      <c r="I114" s="180"/>
    </row>
    <row r="115" spans="1:9" ht="18" customHeight="1">
      <c r="A115" s="134">
        <v>104</v>
      </c>
      <c r="B115" s="165" t="s">
        <v>278</v>
      </c>
      <c r="C115" s="109">
        <f t="shared" si="2"/>
        <v>2761681</v>
      </c>
      <c r="D115" s="109"/>
      <c r="E115" s="109">
        <f>2311681+450000</f>
        <v>2761681</v>
      </c>
      <c r="F115" s="109"/>
      <c r="G115" s="109"/>
      <c r="H115" s="109"/>
      <c r="I115" s="35"/>
    </row>
    <row r="116" spans="1:9" ht="18" customHeight="1">
      <c r="A116" s="134">
        <v>105</v>
      </c>
      <c r="B116" s="167" t="s">
        <v>279</v>
      </c>
      <c r="C116" s="109">
        <f t="shared" si="2"/>
        <v>1692158</v>
      </c>
      <c r="D116" s="109">
        <v>300000</v>
      </c>
      <c r="E116" s="109">
        <v>1392158</v>
      </c>
      <c r="F116" s="109"/>
      <c r="G116" s="109"/>
      <c r="H116" s="109"/>
      <c r="I116" s="35"/>
    </row>
    <row r="117" spans="1:9" ht="18" customHeight="1">
      <c r="A117" s="134">
        <v>106</v>
      </c>
      <c r="B117" s="168" t="s">
        <v>280</v>
      </c>
      <c r="C117" s="109">
        <f t="shared" si="2"/>
        <v>3163997</v>
      </c>
      <c r="D117" s="109"/>
      <c r="E117" s="109">
        <v>3163997</v>
      </c>
      <c r="F117" s="109"/>
      <c r="G117" s="109"/>
      <c r="H117" s="109"/>
      <c r="I117" s="35"/>
    </row>
    <row r="118" spans="1:9" ht="18" customHeight="1">
      <c r="A118" s="134">
        <v>107</v>
      </c>
      <c r="B118" s="168" t="s">
        <v>177</v>
      </c>
      <c r="C118" s="109">
        <f t="shared" si="2"/>
        <v>565893</v>
      </c>
      <c r="D118" s="109"/>
      <c r="E118" s="109">
        <v>565893</v>
      </c>
      <c r="F118" s="109"/>
      <c r="G118" s="109"/>
      <c r="H118" s="109"/>
      <c r="I118" s="35"/>
    </row>
    <row r="119" spans="1:9" ht="18" customHeight="1">
      <c r="A119" s="134">
        <v>108</v>
      </c>
      <c r="B119" s="168" t="s">
        <v>281</v>
      </c>
      <c r="C119" s="109">
        <f t="shared" si="2"/>
        <v>142641</v>
      </c>
      <c r="D119" s="109"/>
      <c r="E119" s="109">
        <v>142641</v>
      </c>
      <c r="F119" s="109"/>
      <c r="G119" s="109"/>
      <c r="H119" s="109"/>
      <c r="I119" s="35"/>
    </row>
    <row r="120" spans="1:9" ht="18" customHeight="1">
      <c r="A120" s="134">
        <v>109</v>
      </c>
      <c r="B120" s="168" t="s">
        <v>10</v>
      </c>
      <c r="C120" s="109">
        <f t="shared" si="2"/>
        <v>392574</v>
      </c>
      <c r="D120" s="109"/>
      <c r="E120" s="109">
        <v>392574</v>
      </c>
      <c r="F120" s="109"/>
      <c r="G120" s="109"/>
      <c r="H120" s="109"/>
      <c r="I120" s="35"/>
    </row>
    <row r="121" spans="1:9" ht="18" customHeight="1">
      <c r="A121" s="134">
        <v>110</v>
      </c>
      <c r="B121" s="168" t="s">
        <v>282</v>
      </c>
      <c r="C121" s="109">
        <f t="shared" si="2"/>
        <v>2410892</v>
      </c>
      <c r="D121" s="109">
        <f>1039394+66290</f>
        <v>1105684</v>
      </c>
      <c r="E121" s="109">
        <f>135208+1170000</f>
        <v>1305208</v>
      </c>
      <c r="F121" s="109"/>
      <c r="G121" s="109"/>
      <c r="H121" s="109"/>
      <c r="I121" s="35"/>
    </row>
    <row r="122" spans="1:9" ht="18" customHeight="1">
      <c r="A122" s="134">
        <v>111</v>
      </c>
      <c r="B122" s="165" t="s">
        <v>189</v>
      </c>
      <c r="C122" s="109">
        <f t="shared" si="2"/>
        <v>1305500</v>
      </c>
      <c r="D122" s="109">
        <v>200000</v>
      </c>
      <c r="E122" s="109">
        <v>1105500</v>
      </c>
      <c r="F122" s="109"/>
      <c r="G122" s="109"/>
      <c r="H122" s="109"/>
      <c r="I122" s="35"/>
    </row>
    <row r="123" spans="1:9" ht="18" customHeight="1">
      <c r="A123" s="134">
        <v>112</v>
      </c>
      <c r="B123" s="165" t="s">
        <v>0</v>
      </c>
      <c r="C123" s="109">
        <f t="shared" si="2"/>
        <v>801000</v>
      </c>
      <c r="D123" s="109"/>
      <c r="E123" s="109">
        <f>541000+260000</f>
        <v>801000</v>
      </c>
      <c r="F123" s="109"/>
      <c r="G123" s="109"/>
      <c r="H123" s="109"/>
      <c r="I123" s="35"/>
    </row>
    <row r="124" spans="1:9" ht="18" customHeight="1">
      <c r="A124" s="134">
        <v>113</v>
      </c>
      <c r="B124" s="165" t="s">
        <v>283</v>
      </c>
      <c r="C124" s="109">
        <f t="shared" si="2"/>
        <v>27000</v>
      </c>
      <c r="D124" s="109"/>
      <c r="E124" s="109">
        <v>27000</v>
      </c>
      <c r="F124" s="109"/>
      <c r="G124" s="109"/>
      <c r="H124" s="109"/>
      <c r="I124" s="35"/>
    </row>
    <row r="125" spans="1:9" ht="18" customHeight="1">
      <c r="A125" s="134">
        <v>114</v>
      </c>
      <c r="B125" s="165" t="s">
        <v>1</v>
      </c>
      <c r="C125" s="109">
        <f t="shared" si="2"/>
        <v>37000</v>
      </c>
      <c r="D125" s="109"/>
      <c r="E125" s="109">
        <v>37000</v>
      </c>
      <c r="F125" s="109"/>
      <c r="G125" s="109"/>
      <c r="H125" s="109"/>
      <c r="I125" s="35"/>
    </row>
    <row r="126" spans="1:9" ht="18" customHeight="1">
      <c r="A126" s="134">
        <v>115</v>
      </c>
      <c r="B126" s="165" t="s">
        <v>284</v>
      </c>
      <c r="C126" s="109">
        <f t="shared" si="2"/>
        <v>27000</v>
      </c>
      <c r="D126" s="109"/>
      <c r="E126" s="109">
        <v>27000</v>
      </c>
      <c r="F126" s="109"/>
      <c r="G126" s="109"/>
      <c r="H126" s="109"/>
      <c r="I126" s="35"/>
    </row>
    <row r="127" spans="1:9" ht="18" customHeight="1">
      <c r="A127" s="134">
        <v>116</v>
      </c>
      <c r="B127" s="165" t="s">
        <v>285</v>
      </c>
      <c r="C127" s="109">
        <f t="shared" si="2"/>
        <v>7500</v>
      </c>
      <c r="D127" s="109"/>
      <c r="E127" s="109">
        <v>7500</v>
      </c>
      <c r="F127" s="109"/>
      <c r="G127" s="109"/>
      <c r="H127" s="109"/>
      <c r="I127" s="35"/>
    </row>
    <row r="128" spans="1:9" ht="18" customHeight="1">
      <c r="A128" s="134">
        <v>117</v>
      </c>
      <c r="B128" s="169" t="s">
        <v>338</v>
      </c>
      <c r="C128" s="109">
        <f t="shared" si="2"/>
        <v>80000</v>
      </c>
      <c r="D128" s="109"/>
      <c r="E128" s="109">
        <v>80000</v>
      </c>
      <c r="F128" s="109"/>
      <c r="G128" s="109"/>
      <c r="H128" s="109"/>
      <c r="I128" s="35"/>
    </row>
    <row r="129" spans="1:9" ht="17.25" customHeight="1">
      <c r="A129" s="134">
        <v>118</v>
      </c>
      <c r="B129" s="169" t="s">
        <v>337</v>
      </c>
      <c r="C129" s="109">
        <f t="shared" si="2"/>
        <v>7500</v>
      </c>
      <c r="D129" s="109"/>
      <c r="E129" s="109">
        <v>7500</v>
      </c>
      <c r="F129" s="109"/>
      <c r="G129" s="109"/>
      <c r="H129" s="109"/>
      <c r="I129" s="35"/>
    </row>
    <row r="130" spans="1:9" ht="21" customHeight="1">
      <c r="A130" s="134">
        <v>119</v>
      </c>
      <c r="B130" s="169" t="s">
        <v>336</v>
      </c>
      <c r="C130" s="109">
        <f t="shared" si="2"/>
        <v>400000</v>
      </c>
      <c r="D130" s="109"/>
      <c r="E130" s="109">
        <v>400000</v>
      </c>
      <c r="F130" s="109"/>
      <c r="G130" s="109"/>
      <c r="H130" s="109"/>
      <c r="I130" s="35"/>
    </row>
    <row r="131" spans="1:9" ht="18" customHeight="1">
      <c r="A131" s="134">
        <v>120</v>
      </c>
      <c r="B131" s="170" t="s">
        <v>286</v>
      </c>
      <c r="C131" s="109">
        <f t="shared" si="2"/>
        <v>400000</v>
      </c>
      <c r="D131" s="183"/>
      <c r="E131" s="109">
        <v>400000</v>
      </c>
      <c r="F131" s="109"/>
      <c r="G131" s="109"/>
      <c r="H131" s="109"/>
      <c r="I131" s="35"/>
    </row>
    <row r="132" spans="1:9" ht="18" customHeight="1">
      <c r="A132" s="134">
        <v>121</v>
      </c>
      <c r="B132" s="170" t="s">
        <v>287</v>
      </c>
      <c r="C132" s="109">
        <f t="shared" si="2"/>
        <v>500000</v>
      </c>
      <c r="D132" s="183"/>
      <c r="E132" s="109">
        <v>500000</v>
      </c>
      <c r="F132" s="109"/>
      <c r="G132" s="109"/>
      <c r="H132" s="109"/>
      <c r="I132" s="35"/>
    </row>
    <row r="133" spans="1:9" ht="18" customHeight="1">
      <c r="A133" s="134">
        <v>122</v>
      </c>
      <c r="B133" s="170" t="s">
        <v>288</v>
      </c>
      <c r="C133" s="109">
        <f t="shared" si="2"/>
        <v>1100000</v>
      </c>
      <c r="D133" s="183">
        <v>1100000</v>
      </c>
      <c r="E133" s="109"/>
      <c r="F133" s="109"/>
      <c r="G133" s="109"/>
      <c r="H133" s="109"/>
      <c r="I133" s="35"/>
    </row>
    <row r="134" spans="1:9" ht="18" customHeight="1">
      <c r="A134" s="134">
        <v>123</v>
      </c>
      <c r="B134" s="170" t="s">
        <v>289</v>
      </c>
      <c r="C134" s="109">
        <f t="shared" si="2"/>
        <v>220000</v>
      </c>
      <c r="D134" s="183">
        <v>220000</v>
      </c>
      <c r="E134" s="109"/>
      <c r="F134" s="109"/>
      <c r="G134" s="109"/>
      <c r="H134" s="109"/>
      <c r="I134" s="35"/>
    </row>
    <row r="135" spans="1:9" ht="18" customHeight="1">
      <c r="A135" s="134">
        <v>124</v>
      </c>
      <c r="B135" s="170" t="s">
        <v>290</v>
      </c>
      <c r="C135" s="109">
        <f t="shared" si="2"/>
        <v>46280</v>
      </c>
      <c r="D135" s="183"/>
      <c r="E135" s="109">
        <v>46280</v>
      </c>
      <c r="F135" s="109"/>
      <c r="G135" s="109"/>
      <c r="H135" s="109"/>
      <c r="I135" s="35"/>
    </row>
    <row r="136" spans="1:9" ht="18" customHeight="1">
      <c r="A136" s="134">
        <v>125</v>
      </c>
      <c r="B136" s="170" t="s">
        <v>291</v>
      </c>
      <c r="C136" s="109">
        <f t="shared" si="2"/>
        <v>1400000</v>
      </c>
      <c r="D136" s="183">
        <v>1400000</v>
      </c>
      <c r="E136" s="109"/>
      <c r="F136" s="109"/>
      <c r="G136" s="109"/>
      <c r="H136" s="109"/>
      <c r="I136" s="35"/>
    </row>
    <row r="137" spans="1:9" ht="18" customHeight="1">
      <c r="A137" s="134">
        <v>126</v>
      </c>
      <c r="B137" s="170" t="s">
        <v>292</v>
      </c>
      <c r="C137" s="109">
        <f t="shared" si="2"/>
        <v>2509382</v>
      </c>
      <c r="D137" s="183">
        <v>1420000</v>
      </c>
      <c r="E137" s="109">
        <v>1089382</v>
      </c>
      <c r="F137" s="109"/>
      <c r="G137" s="109"/>
      <c r="H137" s="109"/>
      <c r="I137" s="35"/>
    </row>
    <row r="138" spans="1:9" ht="18" customHeight="1">
      <c r="A138" s="134">
        <v>127</v>
      </c>
      <c r="B138" s="170" t="s">
        <v>293</v>
      </c>
      <c r="C138" s="109">
        <f aca="true" t="shared" si="3" ref="C138:C145">D138+E138+F138+G138+H138+I138</f>
        <v>850000</v>
      </c>
      <c r="D138" s="183">
        <v>850000</v>
      </c>
      <c r="E138" s="109"/>
      <c r="F138" s="109"/>
      <c r="G138" s="109"/>
      <c r="H138" s="109"/>
      <c r="I138" s="35"/>
    </row>
    <row r="139" spans="1:9" ht="18" customHeight="1">
      <c r="A139" s="134">
        <v>128</v>
      </c>
      <c r="B139" s="170" t="s">
        <v>294</v>
      </c>
      <c r="C139" s="109">
        <f t="shared" si="3"/>
        <v>1836884</v>
      </c>
      <c r="D139" s="183">
        <v>1836884</v>
      </c>
      <c r="E139" s="109"/>
      <c r="F139" s="109"/>
      <c r="G139" s="109"/>
      <c r="H139" s="109"/>
      <c r="I139" s="35"/>
    </row>
    <row r="140" spans="1:9" ht="18" customHeight="1">
      <c r="A140" s="134">
        <v>129</v>
      </c>
      <c r="B140" s="170" t="s">
        <v>295</v>
      </c>
      <c r="C140" s="109">
        <f t="shared" si="3"/>
        <v>1500000</v>
      </c>
      <c r="D140" s="183">
        <v>1500000</v>
      </c>
      <c r="E140" s="109"/>
      <c r="F140" s="109"/>
      <c r="G140" s="109"/>
      <c r="H140" s="109"/>
      <c r="I140" s="35"/>
    </row>
    <row r="141" spans="1:9" ht="18" customHeight="1">
      <c r="A141" s="134">
        <v>130</v>
      </c>
      <c r="B141" s="170" t="s">
        <v>296</v>
      </c>
      <c r="C141" s="109">
        <f t="shared" si="3"/>
        <v>1258304</v>
      </c>
      <c r="D141" s="184">
        <v>1258304</v>
      </c>
      <c r="E141" s="109"/>
      <c r="F141" s="109"/>
      <c r="G141" s="109"/>
      <c r="H141" s="109"/>
      <c r="I141" s="35"/>
    </row>
    <row r="142" spans="1:9" ht="18" customHeight="1">
      <c r="A142" s="145">
        <v>131</v>
      </c>
      <c r="B142" s="185" t="s">
        <v>297</v>
      </c>
      <c r="C142" s="147">
        <f t="shared" si="3"/>
        <v>400000</v>
      </c>
      <c r="D142" s="186">
        <v>400000</v>
      </c>
      <c r="E142" s="147"/>
      <c r="F142" s="147"/>
      <c r="G142" s="147"/>
      <c r="H142" s="147"/>
      <c r="I142" s="181"/>
    </row>
    <row r="143" spans="1:9" ht="18" customHeight="1">
      <c r="A143" s="150">
        <v>132</v>
      </c>
      <c r="B143" s="189" t="s">
        <v>18</v>
      </c>
      <c r="C143" s="152">
        <f t="shared" si="3"/>
        <v>4000000</v>
      </c>
      <c r="D143" s="190">
        <v>82000</v>
      </c>
      <c r="E143" s="152">
        <v>3918000</v>
      </c>
      <c r="F143" s="152"/>
      <c r="G143" s="152"/>
      <c r="H143" s="152"/>
      <c r="I143" s="180"/>
    </row>
    <row r="144" spans="1:9" ht="18" customHeight="1">
      <c r="A144" s="134">
        <v>133</v>
      </c>
      <c r="B144" s="170" t="s">
        <v>298</v>
      </c>
      <c r="C144" s="109">
        <f t="shared" si="3"/>
        <v>1350000</v>
      </c>
      <c r="D144" s="183">
        <v>1100000</v>
      </c>
      <c r="E144" s="109">
        <v>250000</v>
      </c>
      <c r="F144" s="109"/>
      <c r="G144" s="109"/>
      <c r="H144" s="109"/>
      <c r="I144" s="35"/>
    </row>
    <row r="145" spans="1:9" ht="18" customHeight="1">
      <c r="A145" s="134">
        <v>134</v>
      </c>
      <c r="B145" s="170" t="s">
        <v>24</v>
      </c>
      <c r="C145" s="109">
        <f t="shared" si="3"/>
        <v>1650000</v>
      </c>
      <c r="D145" s="183">
        <v>1400000</v>
      </c>
      <c r="E145" s="109">
        <v>250000</v>
      </c>
      <c r="F145" s="109"/>
      <c r="G145" s="109"/>
      <c r="H145" s="109"/>
      <c r="I145" s="35"/>
    </row>
    <row r="146" spans="1:9" ht="18" customHeight="1">
      <c r="A146" s="191">
        <v>135</v>
      </c>
      <c r="B146" s="192" t="s">
        <v>300</v>
      </c>
      <c r="C146" s="113">
        <f>D146+E146+F146+G146+H146+I146</f>
        <v>300000</v>
      </c>
      <c r="D146" s="193">
        <v>300000</v>
      </c>
      <c r="E146" s="113"/>
      <c r="F146" s="113"/>
      <c r="G146" s="113"/>
      <c r="H146" s="113"/>
      <c r="I146" s="114"/>
    </row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</sheetData>
  <sheetProtection/>
  <mergeCells count="5">
    <mergeCell ref="A5:I5"/>
    <mergeCell ref="A6:I6"/>
    <mergeCell ref="H1:I1"/>
    <mergeCell ref="H8:I8"/>
    <mergeCell ref="A4:I4"/>
  </mergeCells>
  <printOptions/>
  <pageMargins left="0.25" right="0.25" top="0.5" bottom="0.5" header="0.5" footer="0.5"/>
  <pageSetup horizontalDpi="600" verticalDpi="600" orientation="landscape" paperSize="9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J15" sqref="J15"/>
    </sheetView>
  </sheetViews>
  <sheetFormatPr defaultColWidth="8.796875" defaultRowHeight="15"/>
  <cols>
    <col min="1" max="1" width="4.3984375" style="8" customWidth="1"/>
    <col min="2" max="2" width="25.3984375" style="8" customWidth="1"/>
    <col min="3" max="3" width="12.3984375" style="8" customWidth="1"/>
    <col min="4" max="4" width="11" style="8" customWidth="1"/>
    <col min="5" max="5" width="10.19921875" style="8" customWidth="1"/>
    <col min="6" max="6" width="9.09765625" style="8" customWidth="1"/>
    <col min="7" max="7" width="9.3984375" style="8" customWidth="1"/>
    <col min="8" max="8" width="10.8984375" style="8" customWidth="1"/>
    <col min="9" max="9" width="10.5" style="8" customWidth="1"/>
    <col min="10" max="10" width="11.5" style="8" customWidth="1"/>
    <col min="11" max="11" width="11.19921875" style="8" customWidth="1"/>
    <col min="12" max="12" width="11.69921875" style="8" customWidth="1"/>
    <col min="13" max="13" width="12.09765625" style="8" bestFit="1" customWidth="1"/>
    <col min="14" max="14" width="9.09765625" style="8" bestFit="1" customWidth="1"/>
    <col min="15" max="15" width="11.19921875" style="8" customWidth="1"/>
    <col min="16" max="16" width="14.69921875" style="8" customWidth="1"/>
    <col min="17" max="16384" width="9" style="8" customWidth="1"/>
  </cols>
  <sheetData>
    <row r="1" spans="1:11" ht="15.75">
      <c r="A1" s="7" t="s">
        <v>36</v>
      </c>
      <c r="J1" s="238" t="s">
        <v>345</v>
      </c>
      <c r="K1" s="238"/>
    </row>
    <row r="2" spans="1:11" ht="15.75">
      <c r="A2" s="9" t="s">
        <v>37</v>
      </c>
      <c r="D2" s="30"/>
      <c r="E2" s="30"/>
      <c r="F2" s="30"/>
      <c r="G2" s="30"/>
      <c r="H2" s="30"/>
      <c r="I2" s="30"/>
      <c r="J2" s="30"/>
      <c r="K2" s="30"/>
    </row>
    <row r="4" spans="1:11" ht="18.75" customHeight="1">
      <c r="A4" s="232" t="s">
        <v>319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18.75" customHeight="1">
      <c r="A5" s="232" t="s">
        <v>320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9.5" customHeight="1">
      <c r="A6" s="231" t="s">
        <v>315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</row>
    <row r="7" spans="1:11" ht="18.75">
      <c r="A7" s="11"/>
      <c r="B7" s="12"/>
      <c r="C7" s="12"/>
      <c r="J7" s="239" t="s">
        <v>17</v>
      </c>
      <c r="K7" s="239"/>
    </row>
    <row r="8" spans="1:11" ht="15.75" customHeight="1">
      <c r="A8" s="242" t="s">
        <v>2</v>
      </c>
      <c r="B8" s="242" t="s">
        <v>112</v>
      </c>
      <c r="C8" s="245" t="s">
        <v>303</v>
      </c>
      <c r="D8" s="243" t="s">
        <v>307</v>
      </c>
      <c r="E8" s="248"/>
      <c r="F8" s="248"/>
      <c r="G8" s="248"/>
      <c r="H8" s="248"/>
      <c r="I8" s="248"/>
      <c r="J8" s="248"/>
      <c r="K8" s="244"/>
    </row>
    <row r="9" spans="1:14" ht="19.5" customHeight="1">
      <c r="A9" s="242"/>
      <c r="B9" s="242"/>
      <c r="C9" s="247"/>
      <c r="D9" s="242" t="s">
        <v>308</v>
      </c>
      <c r="E9" s="242" t="s">
        <v>309</v>
      </c>
      <c r="F9" s="242" t="s">
        <v>310</v>
      </c>
      <c r="G9" s="245" t="s">
        <v>343</v>
      </c>
      <c r="H9" s="242" t="s">
        <v>104</v>
      </c>
      <c r="I9" s="243" t="s">
        <v>312</v>
      </c>
      <c r="J9" s="244"/>
      <c r="K9" s="242" t="s">
        <v>311</v>
      </c>
      <c r="L9" s="249" t="s">
        <v>178</v>
      </c>
      <c r="M9" s="250"/>
      <c r="N9" s="250"/>
    </row>
    <row r="10" spans="1:14" ht="56.25" customHeight="1">
      <c r="A10" s="242"/>
      <c r="B10" s="242"/>
      <c r="C10" s="246"/>
      <c r="D10" s="242"/>
      <c r="E10" s="242"/>
      <c r="F10" s="242"/>
      <c r="G10" s="246"/>
      <c r="H10" s="242"/>
      <c r="I10" s="118" t="s">
        <v>313</v>
      </c>
      <c r="J10" s="118" t="s">
        <v>314</v>
      </c>
      <c r="K10" s="242"/>
      <c r="L10" s="8" t="s">
        <v>179</v>
      </c>
      <c r="M10" s="8" t="s">
        <v>180</v>
      </c>
      <c r="N10" s="8" t="s">
        <v>181</v>
      </c>
    </row>
    <row r="11" spans="1:11" ht="18" customHeight="1">
      <c r="A11" s="29" t="s">
        <v>8</v>
      </c>
      <c r="B11" s="29" t="s">
        <v>7</v>
      </c>
      <c r="C11" s="29">
        <v>1</v>
      </c>
      <c r="D11" s="29">
        <v>2</v>
      </c>
      <c r="E11" s="45">
        <v>3</v>
      </c>
      <c r="F11" s="29">
        <v>4</v>
      </c>
      <c r="G11" s="29"/>
      <c r="H11" s="29">
        <v>5</v>
      </c>
      <c r="I11" s="29">
        <v>6</v>
      </c>
      <c r="J11" s="29">
        <v>7</v>
      </c>
      <c r="K11" s="29">
        <v>8</v>
      </c>
    </row>
    <row r="12" spans="1:13" ht="21" customHeight="1">
      <c r="A12" s="119"/>
      <c r="B12" s="132" t="s">
        <v>111</v>
      </c>
      <c r="C12" s="175">
        <f aca="true" t="shared" si="0" ref="C12:K12">SUM(C13:C32)</f>
        <v>19699919</v>
      </c>
      <c r="D12" s="175">
        <f t="shared" si="0"/>
        <v>6637299</v>
      </c>
      <c r="E12" s="175">
        <f t="shared" si="0"/>
        <v>2620017</v>
      </c>
      <c r="F12" s="175">
        <f t="shared" si="0"/>
        <v>700000</v>
      </c>
      <c r="G12" s="175">
        <f t="shared" si="0"/>
        <v>200000</v>
      </c>
      <c r="H12" s="175">
        <f t="shared" si="0"/>
        <v>2887475</v>
      </c>
      <c r="I12" s="175">
        <f t="shared" si="0"/>
        <v>1983793</v>
      </c>
      <c r="J12" s="175">
        <f t="shared" si="0"/>
        <v>903682</v>
      </c>
      <c r="K12" s="175">
        <f t="shared" si="0"/>
        <v>6655128</v>
      </c>
      <c r="M12" s="8">
        <v>6655128</v>
      </c>
    </row>
    <row r="13" spans="1:16" ht="15.75">
      <c r="A13" s="78">
        <v>1</v>
      </c>
      <c r="B13" s="120" t="s">
        <v>301</v>
      </c>
      <c r="C13" s="72">
        <f>D13+E13+F13+G13+H13+K13</f>
        <v>1785128</v>
      </c>
      <c r="D13" s="121"/>
      <c r="E13" s="121"/>
      <c r="F13" s="121"/>
      <c r="G13" s="121"/>
      <c r="H13" s="121"/>
      <c r="I13" s="121"/>
      <c r="J13" s="121"/>
      <c r="K13" s="124">
        <v>1785128</v>
      </c>
      <c r="O13" s="8" t="s">
        <v>182</v>
      </c>
      <c r="P13" s="32">
        <v>4656444894</v>
      </c>
    </row>
    <row r="14" spans="1:16" ht="15.75">
      <c r="A14" s="78">
        <v>2</v>
      </c>
      <c r="B14" s="122" t="s">
        <v>302</v>
      </c>
      <c r="C14" s="72">
        <f aca="true" t="shared" si="1" ref="C14:C32">D14+E14+F14+G14+H14+K14</f>
        <v>2891919</v>
      </c>
      <c r="D14" s="123"/>
      <c r="E14" s="123"/>
      <c r="F14" s="123"/>
      <c r="G14" s="123"/>
      <c r="H14" s="123">
        <v>191919</v>
      </c>
      <c r="I14" s="124"/>
      <c r="J14" s="124">
        <f>H14-I14</f>
        <v>191919</v>
      </c>
      <c r="K14" s="124">
        <v>2700000</v>
      </c>
      <c r="L14" s="18" t="e">
        <f>#REF!+#REF!</f>
        <v>#REF!</v>
      </c>
      <c r="M14" s="18">
        <f>M12-H12</f>
        <v>3767653</v>
      </c>
      <c r="O14" s="8" t="s">
        <v>183</v>
      </c>
      <c r="P14" s="32">
        <v>15662203</v>
      </c>
    </row>
    <row r="15" spans="1:16" ht="15.75">
      <c r="A15" s="78">
        <v>3</v>
      </c>
      <c r="B15" s="122" t="s">
        <v>318</v>
      </c>
      <c r="C15" s="72">
        <f t="shared" si="1"/>
        <v>150000</v>
      </c>
      <c r="D15" s="123"/>
      <c r="E15" s="123"/>
      <c r="F15" s="123"/>
      <c r="G15" s="123"/>
      <c r="H15" s="123"/>
      <c r="I15" s="124"/>
      <c r="J15" s="124"/>
      <c r="K15" s="124">
        <v>150000</v>
      </c>
      <c r="L15" s="18" t="e">
        <f>#REF!+#REF!</f>
        <v>#REF!</v>
      </c>
      <c r="O15" s="8" t="s">
        <v>184</v>
      </c>
      <c r="P15" s="32">
        <v>30000000</v>
      </c>
    </row>
    <row r="16" spans="1:16" ht="15.75">
      <c r="A16" s="78">
        <v>4</v>
      </c>
      <c r="B16" s="122" t="s">
        <v>317</v>
      </c>
      <c r="C16" s="72">
        <f t="shared" si="1"/>
        <v>400000</v>
      </c>
      <c r="D16" s="123">
        <v>400000</v>
      </c>
      <c r="E16" s="123"/>
      <c r="F16" s="123"/>
      <c r="G16" s="123"/>
      <c r="H16" s="123"/>
      <c r="I16" s="124"/>
      <c r="J16" s="124"/>
      <c r="K16" s="124"/>
      <c r="L16" s="18" t="e">
        <f>#REF!+#REF!</f>
        <v>#REF!</v>
      </c>
      <c r="O16" s="8" t="s">
        <v>185</v>
      </c>
      <c r="P16" s="32">
        <v>159705200</v>
      </c>
    </row>
    <row r="17" spans="1:16" ht="15.75">
      <c r="A17" s="78">
        <v>5</v>
      </c>
      <c r="B17" s="125" t="s">
        <v>279</v>
      </c>
      <c r="C17" s="72">
        <f t="shared" si="1"/>
        <v>300000</v>
      </c>
      <c r="D17" s="123"/>
      <c r="E17" s="123"/>
      <c r="F17" s="123"/>
      <c r="G17" s="123"/>
      <c r="H17" s="123">
        <v>300000</v>
      </c>
      <c r="I17" s="124"/>
      <c r="J17" s="124">
        <f>H17-I17</f>
        <v>300000</v>
      </c>
      <c r="K17" s="124"/>
      <c r="L17" s="18" t="e">
        <f>#REF!+#REF!</f>
        <v>#REF!</v>
      </c>
      <c r="M17" s="33" t="e">
        <f>H17-#REF!</f>
        <v>#REF!</v>
      </c>
      <c r="O17" s="8" t="s">
        <v>186</v>
      </c>
      <c r="P17" s="32">
        <v>455550298</v>
      </c>
    </row>
    <row r="18" spans="1:16" ht="15.75">
      <c r="A18" s="78">
        <v>6</v>
      </c>
      <c r="B18" s="126" t="s">
        <v>282</v>
      </c>
      <c r="C18" s="72">
        <f t="shared" si="1"/>
        <v>1105684</v>
      </c>
      <c r="D18" s="123">
        <v>66290</v>
      </c>
      <c r="E18" s="123"/>
      <c r="F18" s="123">
        <v>700000</v>
      </c>
      <c r="G18" s="123"/>
      <c r="H18" s="123">
        <v>339394</v>
      </c>
      <c r="I18" s="124"/>
      <c r="J18" s="124">
        <f>H18-I18</f>
        <v>339394</v>
      </c>
      <c r="K18" s="124"/>
      <c r="L18" s="18" t="e">
        <f>#REF!+#REF!</f>
        <v>#REF!</v>
      </c>
      <c r="M18" s="18" t="e">
        <f>#REF!+M17</f>
        <v>#REF!</v>
      </c>
      <c r="O18" s="8" t="s">
        <v>187</v>
      </c>
      <c r="P18" s="32">
        <v>2281503701</v>
      </c>
    </row>
    <row r="19" spans="1:16" ht="15.75">
      <c r="A19" s="78">
        <v>7</v>
      </c>
      <c r="B19" s="127" t="s">
        <v>189</v>
      </c>
      <c r="C19" s="72">
        <f t="shared" si="1"/>
        <v>200000</v>
      </c>
      <c r="D19" s="123"/>
      <c r="E19" s="123"/>
      <c r="F19" s="123"/>
      <c r="G19" s="123">
        <v>200000</v>
      </c>
      <c r="H19" s="123"/>
      <c r="I19" s="123"/>
      <c r="J19" s="124"/>
      <c r="K19" s="124"/>
      <c r="L19" s="18" t="e">
        <f>#REF!+#REF!</f>
        <v>#REF!</v>
      </c>
      <c r="O19" s="8" t="s">
        <v>188</v>
      </c>
      <c r="P19" s="32">
        <v>615627676</v>
      </c>
    </row>
    <row r="20" spans="1:12" ht="15.75">
      <c r="A20" s="78">
        <v>8</v>
      </c>
      <c r="B20" s="128" t="s">
        <v>288</v>
      </c>
      <c r="C20" s="72">
        <f t="shared" si="1"/>
        <v>1100000</v>
      </c>
      <c r="D20" s="123">
        <v>450000</v>
      </c>
      <c r="E20" s="123"/>
      <c r="F20" s="123"/>
      <c r="G20" s="123"/>
      <c r="H20" s="123"/>
      <c r="I20" s="124"/>
      <c r="J20" s="124"/>
      <c r="K20" s="124">
        <v>650000</v>
      </c>
      <c r="L20" s="18" t="e">
        <f>#REF!+#REF!</f>
        <v>#REF!</v>
      </c>
    </row>
    <row r="21" spans="1:12" ht="15.75">
      <c r="A21" s="78">
        <v>9</v>
      </c>
      <c r="B21" s="128" t="s">
        <v>289</v>
      </c>
      <c r="C21" s="72">
        <f t="shared" si="1"/>
        <v>220000</v>
      </c>
      <c r="D21" s="123"/>
      <c r="E21" s="123"/>
      <c r="F21" s="123"/>
      <c r="G21" s="123"/>
      <c r="H21" s="123"/>
      <c r="I21" s="124"/>
      <c r="J21" s="124"/>
      <c r="K21" s="124">
        <v>220000</v>
      </c>
      <c r="L21" s="18" t="e">
        <f>#REF!+#REF!</f>
        <v>#REF!</v>
      </c>
    </row>
    <row r="22" spans="1:12" ht="15.75">
      <c r="A22" s="78">
        <v>10</v>
      </c>
      <c r="B22" s="128" t="s">
        <v>291</v>
      </c>
      <c r="C22" s="72">
        <f t="shared" si="1"/>
        <v>1400000</v>
      </c>
      <c r="D22" s="123"/>
      <c r="E22" s="123">
        <v>1400000</v>
      </c>
      <c r="F22" s="123"/>
      <c r="G22" s="123"/>
      <c r="H22" s="123"/>
      <c r="I22" s="124"/>
      <c r="J22" s="124"/>
      <c r="K22" s="124"/>
      <c r="L22" s="18" t="e">
        <f>#REF!+#REF!</f>
        <v>#REF!</v>
      </c>
    </row>
    <row r="23" spans="1:12" ht="15.75">
      <c r="A23" s="78">
        <v>11</v>
      </c>
      <c r="B23" s="128" t="s">
        <v>292</v>
      </c>
      <c r="C23" s="72">
        <f t="shared" si="1"/>
        <v>1420000</v>
      </c>
      <c r="D23" s="123">
        <v>1300000</v>
      </c>
      <c r="E23" s="123">
        <v>120000</v>
      </c>
      <c r="F23" s="123"/>
      <c r="G23" s="123"/>
      <c r="H23" s="123"/>
      <c r="I23" s="124"/>
      <c r="J23" s="124"/>
      <c r="K23" s="124"/>
      <c r="L23" s="18" t="e">
        <f>#REF!+#REF!</f>
        <v>#REF!</v>
      </c>
    </row>
    <row r="24" spans="1:12" ht="15.75">
      <c r="A24" s="78">
        <v>12</v>
      </c>
      <c r="B24" s="128" t="s">
        <v>293</v>
      </c>
      <c r="C24" s="72">
        <f t="shared" si="1"/>
        <v>850000</v>
      </c>
      <c r="D24" s="123"/>
      <c r="E24" s="123"/>
      <c r="F24" s="123"/>
      <c r="G24" s="123"/>
      <c r="H24" s="123"/>
      <c r="I24" s="124"/>
      <c r="J24" s="124"/>
      <c r="K24" s="124">
        <v>850000</v>
      </c>
      <c r="L24" s="18" t="e">
        <f>#REF!+#REF!</f>
        <v>#REF!</v>
      </c>
    </row>
    <row r="25" spans="1:12" ht="15.75">
      <c r="A25" s="78">
        <v>13</v>
      </c>
      <c r="B25" s="128" t="s">
        <v>294</v>
      </c>
      <c r="C25" s="72">
        <f t="shared" si="1"/>
        <v>1836884</v>
      </c>
      <c r="D25" s="123">
        <v>1121009</v>
      </c>
      <c r="E25" s="123"/>
      <c r="F25" s="123"/>
      <c r="G25" s="123"/>
      <c r="H25" s="123">
        <v>715875</v>
      </c>
      <c r="I25" s="123">
        <v>715875</v>
      </c>
      <c r="J25" s="124"/>
      <c r="K25" s="124"/>
      <c r="L25" s="18" t="e">
        <f>#REF!+#REF!</f>
        <v>#REF!</v>
      </c>
    </row>
    <row r="26" spans="1:13" ht="15.75">
      <c r="A26" s="78">
        <v>14</v>
      </c>
      <c r="B26" s="128" t="s">
        <v>295</v>
      </c>
      <c r="C26" s="72">
        <f t="shared" si="1"/>
        <v>1500000</v>
      </c>
      <c r="D26" s="123">
        <v>1500000</v>
      </c>
      <c r="E26" s="123"/>
      <c r="F26" s="123"/>
      <c r="G26" s="123"/>
      <c r="H26" s="123"/>
      <c r="I26" s="124"/>
      <c r="J26" s="124"/>
      <c r="K26" s="124"/>
      <c r="L26" s="18" t="e">
        <f>#REF!+#REF!</f>
        <v>#REF!</v>
      </c>
      <c r="M26" s="18">
        <f>C27-E27-H27</f>
        <v>0</v>
      </c>
    </row>
    <row r="27" spans="1:12" ht="15.75">
      <c r="A27" s="78">
        <v>15</v>
      </c>
      <c r="B27" s="128" t="s">
        <v>296</v>
      </c>
      <c r="C27" s="72">
        <f t="shared" si="1"/>
        <v>1258304</v>
      </c>
      <c r="D27" s="123"/>
      <c r="E27" s="123">
        <v>400017</v>
      </c>
      <c r="F27" s="123"/>
      <c r="G27" s="123"/>
      <c r="H27" s="123">
        <v>858287</v>
      </c>
      <c r="I27" s="123">
        <v>785918</v>
      </c>
      <c r="J27" s="124">
        <f>H27-I27</f>
        <v>72369</v>
      </c>
      <c r="K27" s="124"/>
      <c r="L27" s="18" t="e">
        <f>#REF!+#REF!</f>
        <v>#REF!</v>
      </c>
    </row>
    <row r="28" spans="1:12" ht="15.75">
      <c r="A28" s="78">
        <v>16</v>
      </c>
      <c r="B28" s="128" t="s">
        <v>297</v>
      </c>
      <c r="C28" s="72">
        <f t="shared" si="1"/>
        <v>400000</v>
      </c>
      <c r="D28" s="123"/>
      <c r="E28" s="123"/>
      <c r="F28" s="123"/>
      <c r="G28" s="123"/>
      <c r="H28" s="123">
        <v>400000</v>
      </c>
      <c r="I28" s="123">
        <v>400000</v>
      </c>
      <c r="J28" s="124"/>
      <c r="K28" s="124"/>
      <c r="L28" s="18" t="e">
        <f>#REF!+#REF!</f>
        <v>#REF!</v>
      </c>
    </row>
    <row r="29" spans="1:12" ht="15.75">
      <c r="A29" s="78">
        <v>17</v>
      </c>
      <c r="B29" s="128" t="s">
        <v>18</v>
      </c>
      <c r="C29" s="72">
        <f t="shared" si="1"/>
        <v>82000</v>
      </c>
      <c r="D29" s="123"/>
      <c r="E29" s="123"/>
      <c r="F29" s="123"/>
      <c r="G29" s="123"/>
      <c r="H29" s="123">
        <v>82000</v>
      </c>
      <c r="I29" s="123">
        <v>82000</v>
      </c>
      <c r="J29" s="124"/>
      <c r="K29" s="124"/>
      <c r="L29" s="18" t="e">
        <f>#REF!+#REF!</f>
        <v>#REF!</v>
      </c>
    </row>
    <row r="30" spans="1:12" ht="15.75">
      <c r="A30" s="78">
        <v>18</v>
      </c>
      <c r="B30" s="128" t="s">
        <v>298</v>
      </c>
      <c r="C30" s="72">
        <f t="shared" si="1"/>
        <v>1100000</v>
      </c>
      <c r="D30" s="123">
        <v>400000</v>
      </c>
      <c r="E30" s="123">
        <v>700000</v>
      </c>
      <c r="F30" s="123"/>
      <c r="G30" s="123"/>
      <c r="H30" s="123"/>
      <c r="I30" s="124"/>
      <c r="J30" s="124"/>
      <c r="K30" s="124"/>
      <c r="L30" s="18" t="e">
        <f>#REF!+#REF!</f>
        <v>#REF!</v>
      </c>
    </row>
    <row r="31" spans="1:12" ht="15.75">
      <c r="A31" s="78">
        <v>19</v>
      </c>
      <c r="B31" s="128" t="s">
        <v>299</v>
      </c>
      <c r="C31" s="72">
        <f t="shared" si="1"/>
        <v>1400000</v>
      </c>
      <c r="D31" s="123">
        <v>1400000</v>
      </c>
      <c r="E31" s="123"/>
      <c r="F31" s="123"/>
      <c r="G31" s="123"/>
      <c r="H31" s="123"/>
      <c r="I31" s="124"/>
      <c r="J31" s="124"/>
      <c r="K31" s="124"/>
      <c r="L31" s="18" t="e">
        <f>#REF!+#REF!</f>
        <v>#REF!</v>
      </c>
    </row>
    <row r="32" spans="1:12" ht="15.75">
      <c r="A32" s="78">
        <v>20</v>
      </c>
      <c r="B32" s="128" t="s">
        <v>300</v>
      </c>
      <c r="C32" s="72">
        <f t="shared" si="1"/>
        <v>300000</v>
      </c>
      <c r="D32" s="123"/>
      <c r="E32" s="123"/>
      <c r="F32" s="123"/>
      <c r="G32" s="123"/>
      <c r="H32" s="123"/>
      <c r="I32" s="124"/>
      <c r="J32" s="124"/>
      <c r="K32" s="124">
        <v>300000</v>
      </c>
      <c r="L32" s="18" t="e">
        <f>#REF!+#REF!</f>
        <v>#REF!</v>
      </c>
    </row>
    <row r="33" spans="1:11" ht="10.5" customHeight="1">
      <c r="A33" s="6"/>
      <c r="B33" s="129"/>
      <c r="C33" s="129"/>
      <c r="D33" s="130"/>
      <c r="E33" s="130"/>
      <c r="F33" s="130"/>
      <c r="G33" s="130"/>
      <c r="H33" s="130"/>
      <c r="I33" s="131"/>
      <c r="J33" s="131"/>
      <c r="K33" s="131"/>
    </row>
    <row r="34" spans="1:3" ht="18.75">
      <c r="A34" s="31"/>
      <c r="B34" s="31"/>
      <c r="C34" s="31"/>
    </row>
    <row r="35" spans="1:11" ht="18.75">
      <c r="A35" s="241"/>
      <c r="B35" s="241"/>
      <c r="C35" s="241"/>
      <c r="D35" s="241"/>
      <c r="E35" s="13"/>
      <c r="F35" s="13"/>
      <c r="G35" s="13"/>
      <c r="H35" s="13"/>
      <c r="I35" s="13"/>
      <c r="J35" s="13"/>
      <c r="K35" s="13"/>
    </row>
    <row r="36" spans="1:11" ht="18.75">
      <c r="A36" s="241"/>
      <c r="B36" s="241"/>
      <c r="C36" s="241"/>
      <c r="D36" s="241"/>
      <c r="E36" s="13"/>
      <c r="F36" s="13"/>
      <c r="G36" s="13"/>
      <c r="H36" s="13"/>
      <c r="I36" s="13"/>
      <c r="J36" s="13"/>
      <c r="K36" s="13"/>
    </row>
    <row r="37" spans="2:3" ht="15.75">
      <c r="B37" s="14"/>
      <c r="C37" s="14"/>
    </row>
    <row r="38" spans="2:3" ht="15.75">
      <c r="B38" s="7"/>
      <c r="C38" s="7"/>
    </row>
    <row r="39" spans="2:3" ht="15.75">
      <c r="B39" s="7"/>
      <c r="C39" s="7"/>
    </row>
    <row r="40" spans="2:3" ht="15.75">
      <c r="B40" s="7"/>
      <c r="C40" s="7"/>
    </row>
    <row r="41" spans="1:11" ht="18.75">
      <c r="A41" s="240"/>
      <c r="B41" s="240"/>
      <c r="C41" s="240"/>
      <c r="D41" s="240"/>
      <c r="E41" s="10"/>
      <c r="F41" s="10"/>
      <c r="G41" s="10"/>
      <c r="H41" s="10"/>
      <c r="I41" s="10"/>
      <c r="J41" s="10"/>
      <c r="K41" s="10"/>
    </row>
  </sheetData>
  <sheetProtection/>
  <mergeCells count="20">
    <mergeCell ref="J7:K7"/>
    <mergeCell ref="A5:K5"/>
    <mergeCell ref="L9:N9"/>
    <mergeCell ref="A4:K4"/>
    <mergeCell ref="A6:K6"/>
    <mergeCell ref="A8:A10"/>
    <mergeCell ref="B8:B10"/>
    <mergeCell ref="D9:D10"/>
    <mergeCell ref="E9:E10"/>
    <mergeCell ref="F9:F10"/>
    <mergeCell ref="J1:K1"/>
    <mergeCell ref="A41:D41"/>
    <mergeCell ref="A35:D35"/>
    <mergeCell ref="K9:K10"/>
    <mergeCell ref="I9:J9"/>
    <mergeCell ref="G9:G10"/>
    <mergeCell ref="H9:H10"/>
    <mergeCell ref="C8:C10"/>
    <mergeCell ref="D8:K8"/>
    <mergeCell ref="A36:D36"/>
  </mergeCells>
  <printOptions/>
  <pageMargins left="0" right="0" top="0.5" bottom="0.25" header="0.32" footer="0.5"/>
  <pageSetup horizontalDpi="600" verticalDpi="600" orientation="landscape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">
      <selection activeCell="K7" sqref="K7:N7"/>
    </sheetView>
  </sheetViews>
  <sheetFormatPr defaultColWidth="8.796875" defaultRowHeight="15"/>
  <cols>
    <col min="1" max="1" width="3.5" style="8" customWidth="1"/>
    <col min="2" max="2" width="22.09765625" style="8" customWidth="1"/>
    <col min="3" max="3" width="9.69921875" style="8" customWidth="1"/>
    <col min="4" max="4" width="8" style="8" customWidth="1"/>
    <col min="5" max="5" width="9.19921875" style="8" customWidth="1"/>
    <col min="6" max="6" width="7.69921875" style="8" customWidth="1"/>
    <col min="7" max="7" width="7.5" style="8" customWidth="1"/>
    <col min="8" max="8" width="7.69921875" style="8" customWidth="1"/>
    <col min="9" max="9" width="8.8984375" style="8" customWidth="1"/>
    <col min="10" max="10" width="8" style="8" customWidth="1"/>
    <col min="11" max="11" width="8.09765625" style="8" customWidth="1"/>
    <col min="12" max="12" width="9.5" style="8" customWidth="1"/>
    <col min="13" max="13" width="9" style="8" customWidth="1"/>
    <col min="14" max="14" width="6.8984375" style="8" customWidth="1"/>
    <col min="15" max="16384" width="9" style="8" customWidth="1"/>
  </cols>
  <sheetData>
    <row r="1" spans="1:14" ht="15.75">
      <c r="A1" s="7" t="s">
        <v>36</v>
      </c>
      <c r="L1" s="238" t="s">
        <v>346</v>
      </c>
      <c r="M1" s="238"/>
      <c r="N1" s="238"/>
    </row>
    <row r="2" spans="1:14" ht="15.75">
      <c r="A2" s="9" t="s">
        <v>37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4" ht="18.75" customHeight="1">
      <c r="A4" s="232" t="s">
        <v>321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</row>
    <row r="5" spans="1:14" ht="18.75" customHeight="1">
      <c r="A5" s="232" t="s">
        <v>320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14" ht="19.5" customHeight="1">
      <c r="A6" s="231" t="s">
        <v>315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</row>
    <row r="7" spans="1:14" ht="18.75">
      <c r="A7" s="11"/>
      <c r="B7" s="12"/>
      <c r="C7" s="12"/>
      <c r="D7" s="12"/>
      <c r="K7" s="239" t="s">
        <v>17</v>
      </c>
      <c r="L7" s="239"/>
      <c r="M7" s="239"/>
      <c r="N7" s="239"/>
    </row>
    <row r="8" spans="1:14" ht="15.75" customHeight="1">
      <c r="A8" s="242" t="s">
        <v>2</v>
      </c>
      <c r="B8" s="242" t="s">
        <v>112</v>
      </c>
      <c r="C8" s="245" t="s">
        <v>303</v>
      </c>
      <c r="D8" s="251" t="s">
        <v>307</v>
      </c>
      <c r="E8" s="252"/>
      <c r="F8" s="252"/>
      <c r="G8" s="252"/>
      <c r="H8" s="252"/>
      <c r="I8" s="252"/>
      <c r="J8" s="252"/>
      <c r="K8" s="252"/>
      <c r="L8" s="252"/>
      <c r="M8" s="252"/>
      <c r="N8" s="253"/>
    </row>
    <row r="9" spans="1:14" ht="19.5" customHeight="1">
      <c r="A9" s="242"/>
      <c r="B9" s="242"/>
      <c r="C9" s="247"/>
      <c r="D9" s="245" t="s">
        <v>325</v>
      </c>
      <c r="E9" s="242" t="s">
        <v>308</v>
      </c>
      <c r="F9" s="245" t="s">
        <v>323</v>
      </c>
      <c r="G9" s="242" t="s">
        <v>340</v>
      </c>
      <c r="H9" s="245" t="s">
        <v>102</v>
      </c>
      <c r="I9" s="242" t="s">
        <v>104</v>
      </c>
      <c r="J9" s="243" t="s">
        <v>312</v>
      </c>
      <c r="K9" s="244"/>
      <c r="L9" s="242" t="s">
        <v>322</v>
      </c>
      <c r="M9" s="242" t="s">
        <v>316</v>
      </c>
      <c r="N9" s="242" t="s">
        <v>341</v>
      </c>
    </row>
    <row r="10" spans="1:14" ht="72" customHeight="1">
      <c r="A10" s="242"/>
      <c r="B10" s="242"/>
      <c r="C10" s="246"/>
      <c r="D10" s="246"/>
      <c r="E10" s="242"/>
      <c r="F10" s="246"/>
      <c r="G10" s="242"/>
      <c r="H10" s="246"/>
      <c r="I10" s="242"/>
      <c r="J10" s="118" t="s">
        <v>313</v>
      </c>
      <c r="K10" s="137" t="s">
        <v>324</v>
      </c>
      <c r="L10" s="242"/>
      <c r="M10" s="242"/>
      <c r="N10" s="242"/>
    </row>
    <row r="11" spans="1:14" ht="18" customHeight="1">
      <c r="A11" s="29" t="s">
        <v>8</v>
      </c>
      <c r="B11" s="29" t="s">
        <v>7</v>
      </c>
      <c r="C11" s="29">
        <v>1</v>
      </c>
      <c r="D11" s="29">
        <v>2</v>
      </c>
      <c r="E11" s="29">
        <v>3</v>
      </c>
      <c r="F11" s="29">
        <v>4</v>
      </c>
      <c r="G11" s="45">
        <v>5</v>
      </c>
      <c r="H11" s="29">
        <v>6</v>
      </c>
      <c r="I11" s="29">
        <v>7</v>
      </c>
      <c r="J11" s="29">
        <v>8</v>
      </c>
      <c r="K11" s="29">
        <v>9</v>
      </c>
      <c r="L11" s="29">
        <v>10</v>
      </c>
      <c r="M11" s="29">
        <v>11</v>
      </c>
      <c r="N11" s="29">
        <v>12</v>
      </c>
    </row>
    <row r="12" spans="1:14" ht="21" customHeight="1">
      <c r="A12" s="119"/>
      <c r="B12" s="135" t="s">
        <v>111</v>
      </c>
      <c r="C12" s="138">
        <f aca="true" t="shared" si="0" ref="C12:N12">SUM(C13:C138)</f>
        <v>290100148</v>
      </c>
      <c r="D12" s="138">
        <f t="shared" si="0"/>
        <v>1646500</v>
      </c>
      <c r="E12" s="136">
        <f t="shared" si="0"/>
        <v>200409337</v>
      </c>
      <c r="F12" s="136">
        <f t="shared" si="0"/>
        <v>2542984</v>
      </c>
      <c r="G12" s="136">
        <f t="shared" si="0"/>
        <v>4138408</v>
      </c>
      <c r="H12" s="136">
        <f t="shared" si="0"/>
        <v>4556155</v>
      </c>
      <c r="I12" s="136">
        <f t="shared" si="0"/>
        <v>12676084</v>
      </c>
      <c r="J12" s="136">
        <f t="shared" si="0"/>
        <v>3406280</v>
      </c>
      <c r="K12" s="136">
        <f t="shared" si="0"/>
        <v>9269804</v>
      </c>
      <c r="L12" s="136">
        <f t="shared" si="0"/>
        <v>33160425</v>
      </c>
      <c r="M12" s="136">
        <f t="shared" si="0"/>
        <v>29684255</v>
      </c>
      <c r="N12" s="136">
        <f t="shared" si="0"/>
        <v>1286000</v>
      </c>
    </row>
    <row r="13" spans="1:14" ht="15.75">
      <c r="A13" s="134">
        <v>1</v>
      </c>
      <c r="B13" s="139" t="s">
        <v>301</v>
      </c>
      <c r="C13" s="109">
        <f>D13+E13+F13+G13+H13+I13+L13+M13+N13</f>
        <v>9875961</v>
      </c>
      <c r="D13" s="109"/>
      <c r="E13" s="109"/>
      <c r="F13" s="109"/>
      <c r="G13" s="109"/>
      <c r="H13" s="109"/>
      <c r="I13" s="109">
        <f>J13+K13</f>
        <v>885104</v>
      </c>
      <c r="J13" s="109"/>
      <c r="K13" s="109">
        <v>885104</v>
      </c>
      <c r="L13" s="109">
        <f>8990857</f>
        <v>8990857</v>
      </c>
      <c r="M13" s="109"/>
      <c r="N13" s="140"/>
    </row>
    <row r="14" spans="1:14" ht="15.75">
      <c r="A14" s="134">
        <v>2</v>
      </c>
      <c r="B14" s="141" t="s">
        <v>248</v>
      </c>
      <c r="C14" s="109">
        <f aca="true" t="shared" si="1" ref="C14:C77">D14+E14+F14+G14+H14+I14+L14+M14+N14</f>
        <v>2248944</v>
      </c>
      <c r="D14" s="109"/>
      <c r="E14" s="109"/>
      <c r="F14" s="109"/>
      <c r="G14" s="109"/>
      <c r="H14" s="109"/>
      <c r="I14" s="109">
        <f aca="true" t="shared" si="2" ref="I14:I77">J14+K14</f>
        <v>0</v>
      </c>
      <c r="J14" s="109"/>
      <c r="K14" s="109"/>
      <c r="L14" s="109">
        <v>2248944</v>
      </c>
      <c r="M14" s="109"/>
      <c r="N14" s="140"/>
    </row>
    <row r="15" spans="1:14" ht="15.75">
      <c r="A15" s="134">
        <v>3</v>
      </c>
      <c r="B15" s="141" t="s">
        <v>302</v>
      </c>
      <c r="C15" s="109">
        <f t="shared" si="1"/>
        <v>6435624</v>
      </c>
      <c r="D15" s="109"/>
      <c r="E15" s="109"/>
      <c r="F15" s="109"/>
      <c r="G15" s="109"/>
      <c r="H15" s="109"/>
      <c r="I15" s="109">
        <f t="shared" si="2"/>
        <v>726087</v>
      </c>
      <c r="J15" s="109"/>
      <c r="K15" s="109">
        <v>726087</v>
      </c>
      <c r="L15" s="109">
        <f>5709537</f>
        <v>5709537</v>
      </c>
      <c r="M15" s="109"/>
      <c r="N15" s="140"/>
    </row>
    <row r="16" spans="1:14" ht="15.75">
      <c r="A16" s="134">
        <v>4</v>
      </c>
      <c r="B16" s="141" t="s">
        <v>249</v>
      </c>
      <c r="C16" s="109">
        <f t="shared" si="1"/>
        <v>1959825</v>
      </c>
      <c r="D16" s="109"/>
      <c r="E16" s="109"/>
      <c r="F16" s="109"/>
      <c r="G16" s="109"/>
      <c r="H16" s="109"/>
      <c r="I16" s="109">
        <f t="shared" si="2"/>
        <v>0</v>
      </c>
      <c r="J16" s="109"/>
      <c r="K16" s="109"/>
      <c r="L16" s="109">
        <v>1959825</v>
      </c>
      <c r="M16" s="109"/>
      <c r="N16" s="140"/>
    </row>
    <row r="17" spans="1:14" ht="15.75">
      <c r="A17" s="134">
        <v>5</v>
      </c>
      <c r="B17" s="142" t="s">
        <v>330</v>
      </c>
      <c r="C17" s="109">
        <f t="shared" si="1"/>
        <v>31216686</v>
      </c>
      <c r="D17" s="109"/>
      <c r="E17" s="143"/>
      <c r="F17" s="143"/>
      <c r="G17" s="143"/>
      <c r="H17" s="143"/>
      <c r="I17" s="109">
        <f t="shared" si="2"/>
        <v>0</v>
      </c>
      <c r="J17" s="140"/>
      <c r="K17" s="140"/>
      <c r="L17" s="109">
        <f>1532431</f>
        <v>1532431</v>
      </c>
      <c r="M17" s="109">
        <f>29684255</f>
        <v>29684255</v>
      </c>
      <c r="N17" s="109"/>
    </row>
    <row r="18" spans="1:14" ht="15.75">
      <c r="A18" s="134">
        <v>6</v>
      </c>
      <c r="B18" s="141" t="s">
        <v>326</v>
      </c>
      <c r="C18" s="109">
        <f t="shared" si="1"/>
        <v>1401280</v>
      </c>
      <c r="D18" s="109"/>
      <c r="E18" s="143"/>
      <c r="F18" s="143"/>
      <c r="G18" s="143"/>
      <c r="H18" s="143"/>
      <c r="I18" s="109">
        <f t="shared" si="2"/>
        <v>60000</v>
      </c>
      <c r="J18" s="140"/>
      <c r="K18" s="109">
        <v>60000</v>
      </c>
      <c r="L18" s="109">
        <f>1341280</f>
        <v>1341280</v>
      </c>
      <c r="M18" s="109"/>
      <c r="N18" s="140"/>
    </row>
    <row r="19" spans="1:14" ht="15.75">
      <c r="A19" s="134">
        <v>7</v>
      </c>
      <c r="B19" s="141" t="s">
        <v>327</v>
      </c>
      <c r="C19" s="109">
        <f t="shared" si="1"/>
        <v>3150721</v>
      </c>
      <c r="D19" s="109"/>
      <c r="E19" s="109">
        <v>1722000</v>
      </c>
      <c r="F19" s="109"/>
      <c r="G19" s="143"/>
      <c r="H19" s="143"/>
      <c r="I19" s="109">
        <f t="shared" si="2"/>
        <v>23528</v>
      </c>
      <c r="J19" s="140"/>
      <c r="K19" s="109">
        <v>23528</v>
      </c>
      <c r="L19" s="109">
        <f>1405193</f>
        <v>1405193</v>
      </c>
      <c r="M19" s="109"/>
      <c r="N19" s="140"/>
    </row>
    <row r="20" spans="1:14" ht="15.75">
      <c r="A20" s="134">
        <v>8</v>
      </c>
      <c r="B20" s="141" t="s">
        <v>253</v>
      </c>
      <c r="C20" s="109">
        <f t="shared" si="1"/>
        <v>486930</v>
      </c>
      <c r="D20" s="109"/>
      <c r="E20" s="143"/>
      <c r="F20" s="143"/>
      <c r="G20" s="143"/>
      <c r="H20" s="143"/>
      <c r="I20" s="109">
        <f t="shared" si="2"/>
        <v>0</v>
      </c>
      <c r="J20" s="140"/>
      <c r="K20" s="140"/>
      <c r="L20" s="109">
        <v>486930</v>
      </c>
      <c r="M20" s="109"/>
      <c r="N20" s="140"/>
    </row>
    <row r="21" spans="1:14" ht="15.75">
      <c r="A21" s="134">
        <v>9</v>
      </c>
      <c r="B21" s="144" t="s">
        <v>254</v>
      </c>
      <c r="C21" s="109">
        <f t="shared" si="1"/>
        <v>2059143</v>
      </c>
      <c r="D21" s="109"/>
      <c r="E21" s="143"/>
      <c r="F21" s="143"/>
      <c r="G21" s="143"/>
      <c r="H21" s="143"/>
      <c r="I21" s="109">
        <f t="shared" si="2"/>
        <v>0</v>
      </c>
      <c r="J21" s="140"/>
      <c r="K21" s="140"/>
      <c r="L21" s="109">
        <f>1459143</f>
        <v>1459143</v>
      </c>
      <c r="M21" s="140"/>
      <c r="N21" s="109">
        <v>600000</v>
      </c>
    </row>
    <row r="22" spans="1:14" ht="15.75">
      <c r="A22" s="134">
        <v>10</v>
      </c>
      <c r="B22" s="141" t="s">
        <v>176</v>
      </c>
      <c r="C22" s="109">
        <f t="shared" si="1"/>
        <v>833669</v>
      </c>
      <c r="D22" s="109"/>
      <c r="E22" s="143"/>
      <c r="F22" s="143"/>
      <c r="G22" s="143"/>
      <c r="H22" s="143"/>
      <c r="I22" s="109">
        <f t="shared" si="2"/>
        <v>0</v>
      </c>
      <c r="J22" s="140"/>
      <c r="K22" s="140"/>
      <c r="L22" s="109">
        <v>833669</v>
      </c>
      <c r="M22" s="140"/>
      <c r="N22" s="140"/>
    </row>
    <row r="23" spans="1:14" ht="15.75">
      <c r="A23" s="134">
        <v>11</v>
      </c>
      <c r="B23" s="141" t="s">
        <v>328</v>
      </c>
      <c r="C23" s="109">
        <f t="shared" si="1"/>
        <v>1818645</v>
      </c>
      <c r="D23" s="109"/>
      <c r="E23" s="143"/>
      <c r="F23" s="143"/>
      <c r="G23" s="143"/>
      <c r="H23" s="143"/>
      <c r="I23" s="109">
        <f t="shared" si="2"/>
        <v>990000</v>
      </c>
      <c r="J23" s="140">
        <v>890000</v>
      </c>
      <c r="K23" s="140">
        <v>100000</v>
      </c>
      <c r="L23" s="109">
        <f>828645</f>
        <v>828645</v>
      </c>
      <c r="M23" s="140"/>
      <c r="N23" s="140"/>
    </row>
    <row r="24" spans="1:14" ht="15.75">
      <c r="A24" s="134">
        <v>12</v>
      </c>
      <c r="B24" s="141" t="s">
        <v>329</v>
      </c>
      <c r="C24" s="109">
        <f t="shared" si="1"/>
        <v>725486</v>
      </c>
      <c r="D24" s="109"/>
      <c r="E24" s="143"/>
      <c r="F24" s="143"/>
      <c r="G24" s="143"/>
      <c r="H24" s="143"/>
      <c r="I24" s="109">
        <f t="shared" si="2"/>
        <v>50000</v>
      </c>
      <c r="J24" s="140"/>
      <c r="K24" s="109">
        <v>50000</v>
      </c>
      <c r="L24" s="109">
        <f>675486</f>
        <v>675486</v>
      </c>
      <c r="M24" s="140"/>
      <c r="N24" s="140"/>
    </row>
    <row r="25" spans="1:14" ht="15.75">
      <c r="A25" s="134">
        <v>13</v>
      </c>
      <c r="B25" s="141" t="s">
        <v>257</v>
      </c>
      <c r="C25" s="109">
        <f t="shared" si="1"/>
        <v>1830378</v>
      </c>
      <c r="D25" s="109"/>
      <c r="E25" s="143"/>
      <c r="F25" s="143"/>
      <c r="G25" s="143"/>
      <c r="H25" s="143"/>
      <c r="I25" s="109">
        <f t="shared" si="2"/>
        <v>0</v>
      </c>
      <c r="J25" s="140"/>
      <c r="K25" s="140"/>
      <c r="L25" s="109">
        <v>1830378</v>
      </c>
      <c r="M25" s="140"/>
      <c r="N25" s="140"/>
    </row>
    <row r="26" spans="1:14" ht="15.75">
      <c r="A26" s="134">
        <v>14</v>
      </c>
      <c r="B26" s="141" t="s">
        <v>258</v>
      </c>
      <c r="C26" s="109">
        <f t="shared" si="1"/>
        <v>832120</v>
      </c>
      <c r="D26" s="109"/>
      <c r="E26" s="143"/>
      <c r="F26" s="143"/>
      <c r="G26" s="143"/>
      <c r="H26" s="143"/>
      <c r="I26" s="109">
        <f t="shared" si="2"/>
        <v>0</v>
      </c>
      <c r="J26" s="140"/>
      <c r="K26" s="140"/>
      <c r="L26" s="109">
        <v>832120</v>
      </c>
      <c r="M26" s="140"/>
      <c r="N26" s="140"/>
    </row>
    <row r="27" spans="1:14" ht="15.75">
      <c r="A27" s="134">
        <v>15</v>
      </c>
      <c r="B27" s="141" t="s">
        <v>259</v>
      </c>
      <c r="C27" s="109">
        <f t="shared" si="1"/>
        <v>740883</v>
      </c>
      <c r="D27" s="109"/>
      <c r="E27" s="143"/>
      <c r="F27" s="143"/>
      <c r="G27" s="143"/>
      <c r="H27" s="143"/>
      <c r="I27" s="109">
        <f t="shared" si="2"/>
        <v>0</v>
      </c>
      <c r="J27" s="140"/>
      <c r="K27" s="140"/>
      <c r="L27" s="109">
        <v>740883</v>
      </c>
      <c r="M27" s="140"/>
      <c r="N27" s="140"/>
    </row>
    <row r="28" spans="1:14" ht="15.75">
      <c r="A28" s="134">
        <v>16</v>
      </c>
      <c r="B28" s="141" t="s">
        <v>260</v>
      </c>
      <c r="C28" s="109">
        <f t="shared" si="1"/>
        <v>786107</v>
      </c>
      <c r="D28" s="109"/>
      <c r="E28" s="143"/>
      <c r="F28" s="143"/>
      <c r="G28" s="143"/>
      <c r="H28" s="143"/>
      <c r="I28" s="109">
        <f t="shared" si="2"/>
        <v>0</v>
      </c>
      <c r="J28" s="140"/>
      <c r="K28" s="140"/>
      <c r="L28" s="109">
        <v>686107</v>
      </c>
      <c r="M28" s="140"/>
      <c r="N28" s="140">
        <v>100000</v>
      </c>
    </row>
    <row r="29" spans="1:14" ht="15.75">
      <c r="A29" s="134">
        <v>17</v>
      </c>
      <c r="B29" s="141" t="s">
        <v>261</v>
      </c>
      <c r="C29" s="109">
        <f t="shared" si="1"/>
        <v>400171</v>
      </c>
      <c r="D29" s="109"/>
      <c r="E29" s="143"/>
      <c r="F29" s="143"/>
      <c r="G29" s="143"/>
      <c r="H29" s="143"/>
      <c r="I29" s="109">
        <f t="shared" si="2"/>
        <v>0</v>
      </c>
      <c r="J29" s="140"/>
      <c r="K29" s="140"/>
      <c r="L29" s="109">
        <v>400171</v>
      </c>
      <c r="M29" s="140"/>
      <c r="N29" s="140"/>
    </row>
    <row r="30" spans="1:14" ht="15.75">
      <c r="A30" s="134">
        <v>18</v>
      </c>
      <c r="B30" s="141" t="s">
        <v>262</v>
      </c>
      <c r="C30" s="109">
        <f t="shared" si="1"/>
        <v>369902</v>
      </c>
      <c r="D30" s="109"/>
      <c r="E30" s="143"/>
      <c r="F30" s="143"/>
      <c r="G30" s="143"/>
      <c r="H30" s="143"/>
      <c r="I30" s="109">
        <f t="shared" si="2"/>
        <v>0</v>
      </c>
      <c r="J30" s="140"/>
      <c r="K30" s="140"/>
      <c r="L30" s="109">
        <v>369902</v>
      </c>
      <c r="M30" s="140"/>
      <c r="N30" s="140"/>
    </row>
    <row r="31" spans="1:14" ht="15.75">
      <c r="A31" s="134">
        <v>19</v>
      </c>
      <c r="B31" s="141" t="s">
        <v>263</v>
      </c>
      <c r="C31" s="109">
        <f t="shared" si="1"/>
        <v>58000</v>
      </c>
      <c r="D31" s="109"/>
      <c r="E31" s="143"/>
      <c r="F31" s="143"/>
      <c r="G31" s="143"/>
      <c r="H31" s="143"/>
      <c r="I31" s="109">
        <f t="shared" si="2"/>
        <v>0</v>
      </c>
      <c r="J31" s="140"/>
      <c r="K31" s="140"/>
      <c r="L31" s="109">
        <v>58000</v>
      </c>
      <c r="M31" s="140"/>
      <c r="N31" s="140"/>
    </row>
    <row r="32" spans="1:14" ht="15.75">
      <c r="A32" s="134">
        <v>20</v>
      </c>
      <c r="B32" s="141" t="s">
        <v>264</v>
      </c>
      <c r="C32" s="109">
        <f t="shared" si="1"/>
        <v>146402</v>
      </c>
      <c r="D32" s="109"/>
      <c r="E32" s="143"/>
      <c r="F32" s="143"/>
      <c r="G32" s="143"/>
      <c r="H32" s="143"/>
      <c r="I32" s="109">
        <f t="shared" si="2"/>
        <v>0</v>
      </c>
      <c r="J32" s="140"/>
      <c r="K32" s="140"/>
      <c r="L32" s="109">
        <v>146402</v>
      </c>
      <c r="M32" s="140"/>
      <c r="N32" s="140"/>
    </row>
    <row r="33" spans="1:14" ht="15.75">
      <c r="A33" s="145">
        <v>21</v>
      </c>
      <c r="B33" s="146" t="s">
        <v>265</v>
      </c>
      <c r="C33" s="147">
        <f t="shared" si="1"/>
        <v>72000</v>
      </c>
      <c r="D33" s="147"/>
      <c r="E33" s="148"/>
      <c r="F33" s="148"/>
      <c r="G33" s="148"/>
      <c r="H33" s="148"/>
      <c r="I33" s="147">
        <f t="shared" si="2"/>
        <v>0</v>
      </c>
      <c r="J33" s="149"/>
      <c r="K33" s="149"/>
      <c r="L33" s="147">
        <v>72000</v>
      </c>
      <c r="M33" s="149"/>
      <c r="N33" s="149"/>
    </row>
    <row r="34" spans="1:14" ht="15.75">
      <c r="A34" s="150">
        <v>22</v>
      </c>
      <c r="B34" s="151" t="s">
        <v>266</v>
      </c>
      <c r="C34" s="152">
        <f t="shared" si="1"/>
        <v>64000</v>
      </c>
      <c r="D34" s="152"/>
      <c r="E34" s="153"/>
      <c r="F34" s="153"/>
      <c r="G34" s="153"/>
      <c r="H34" s="153"/>
      <c r="I34" s="152">
        <f t="shared" si="2"/>
        <v>0</v>
      </c>
      <c r="J34" s="154"/>
      <c r="K34" s="154"/>
      <c r="L34" s="152">
        <v>64000</v>
      </c>
      <c r="M34" s="154"/>
      <c r="N34" s="155"/>
    </row>
    <row r="35" spans="1:14" ht="15.75">
      <c r="A35" s="134">
        <v>23</v>
      </c>
      <c r="B35" s="141" t="s">
        <v>267</v>
      </c>
      <c r="C35" s="109">
        <f t="shared" si="1"/>
        <v>89000</v>
      </c>
      <c r="D35" s="109"/>
      <c r="E35" s="143"/>
      <c r="F35" s="143"/>
      <c r="G35" s="143"/>
      <c r="H35" s="143"/>
      <c r="I35" s="109">
        <f t="shared" si="2"/>
        <v>0</v>
      </c>
      <c r="J35" s="140"/>
      <c r="K35" s="140"/>
      <c r="L35" s="109">
        <v>89000</v>
      </c>
      <c r="M35" s="140"/>
      <c r="N35" s="156"/>
    </row>
    <row r="36" spans="1:14" ht="15.75">
      <c r="A36" s="134">
        <v>24</v>
      </c>
      <c r="B36" s="141" t="s">
        <v>268</v>
      </c>
      <c r="C36" s="109">
        <f t="shared" si="1"/>
        <v>81000</v>
      </c>
      <c r="D36" s="109"/>
      <c r="E36" s="143"/>
      <c r="F36" s="143"/>
      <c r="G36" s="143"/>
      <c r="H36" s="143"/>
      <c r="I36" s="109">
        <f t="shared" si="2"/>
        <v>0</v>
      </c>
      <c r="J36" s="140"/>
      <c r="K36" s="140"/>
      <c r="L36" s="109">
        <v>81000</v>
      </c>
      <c r="M36" s="140"/>
      <c r="N36" s="156"/>
    </row>
    <row r="37" spans="1:14" ht="15.75">
      <c r="A37" s="134">
        <v>25</v>
      </c>
      <c r="B37" s="141" t="s">
        <v>269</v>
      </c>
      <c r="C37" s="109">
        <f t="shared" si="1"/>
        <v>153522</v>
      </c>
      <c r="D37" s="109"/>
      <c r="E37" s="143"/>
      <c r="F37" s="143"/>
      <c r="G37" s="143"/>
      <c r="H37" s="143"/>
      <c r="I37" s="109">
        <f t="shared" si="2"/>
        <v>0</v>
      </c>
      <c r="J37" s="140"/>
      <c r="K37" s="140"/>
      <c r="L37" s="109">
        <v>153522</v>
      </c>
      <c r="M37" s="140"/>
      <c r="N37" s="156"/>
    </row>
    <row r="38" spans="1:14" ht="15.75">
      <c r="A38" s="134">
        <v>26</v>
      </c>
      <c r="B38" s="141" t="s">
        <v>270</v>
      </c>
      <c r="C38" s="109">
        <f t="shared" si="1"/>
        <v>102000</v>
      </c>
      <c r="D38" s="109"/>
      <c r="E38" s="143"/>
      <c r="F38" s="143"/>
      <c r="G38" s="143"/>
      <c r="H38" s="143"/>
      <c r="I38" s="109">
        <f t="shared" si="2"/>
        <v>0</v>
      </c>
      <c r="J38" s="140"/>
      <c r="K38" s="140"/>
      <c r="L38" s="109">
        <v>102000</v>
      </c>
      <c r="M38" s="140"/>
      <c r="N38" s="156"/>
    </row>
    <row r="39" spans="1:14" ht="15.75">
      <c r="A39" s="134">
        <v>27</v>
      </c>
      <c r="B39" s="141" t="s">
        <v>271</v>
      </c>
      <c r="C39" s="109">
        <f t="shared" si="1"/>
        <v>63000</v>
      </c>
      <c r="D39" s="109"/>
      <c r="E39" s="143"/>
      <c r="F39" s="143"/>
      <c r="G39" s="143"/>
      <c r="H39" s="143"/>
      <c r="I39" s="109">
        <f t="shared" si="2"/>
        <v>0</v>
      </c>
      <c r="J39" s="140"/>
      <c r="K39" s="140"/>
      <c r="L39" s="109">
        <v>63000</v>
      </c>
      <c r="M39" s="140"/>
      <c r="N39" s="156"/>
    </row>
    <row r="40" spans="1:14" ht="15.75">
      <c r="A40" s="134">
        <v>28</v>
      </c>
      <c r="B40" s="141" t="s">
        <v>331</v>
      </c>
      <c r="C40" s="109">
        <f t="shared" si="1"/>
        <v>1242196</v>
      </c>
      <c r="D40" s="109"/>
      <c r="E40" s="109">
        <f>1156196</f>
        <v>1156196</v>
      </c>
      <c r="F40" s="109"/>
      <c r="G40" s="143"/>
      <c r="H40" s="143"/>
      <c r="I40" s="109">
        <f t="shared" si="2"/>
        <v>86000</v>
      </c>
      <c r="J40" s="140"/>
      <c r="K40" s="109">
        <f>86000</f>
        <v>86000</v>
      </c>
      <c r="L40" s="140"/>
      <c r="M40" s="140"/>
      <c r="N40" s="156"/>
    </row>
    <row r="41" spans="1:14" ht="15.75">
      <c r="A41" s="134">
        <v>29</v>
      </c>
      <c r="B41" s="141" t="s">
        <v>273</v>
      </c>
      <c r="C41" s="109">
        <f t="shared" si="1"/>
        <v>2475443</v>
      </c>
      <c r="D41" s="109"/>
      <c r="E41" s="109">
        <v>2475443</v>
      </c>
      <c r="F41" s="109"/>
      <c r="G41" s="143"/>
      <c r="H41" s="143"/>
      <c r="I41" s="109">
        <f t="shared" si="2"/>
        <v>0</v>
      </c>
      <c r="J41" s="140"/>
      <c r="K41" s="140"/>
      <c r="L41" s="140"/>
      <c r="M41" s="140"/>
      <c r="N41" s="156"/>
    </row>
    <row r="42" spans="1:14" ht="15.75">
      <c r="A42" s="134">
        <v>30</v>
      </c>
      <c r="B42" s="141" t="s">
        <v>252</v>
      </c>
      <c r="C42" s="109">
        <f t="shared" si="1"/>
        <v>0</v>
      </c>
      <c r="D42" s="109"/>
      <c r="E42" s="143"/>
      <c r="F42" s="143"/>
      <c r="G42" s="143"/>
      <c r="H42" s="143"/>
      <c r="I42" s="109">
        <f t="shared" si="2"/>
        <v>0</v>
      </c>
      <c r="J42" s="140"/>
      <c r="K42" s="140"/>
      <c r="L42" s="140"/>
      <c r="M42" s="140"/>
      <c r="N42" s="156"/>
    </row>
    <row r="43" spans="1:14" ht="15.75">
      <c r="A43" s="134">
        <v>31</v>
      </c>
      <c r="B43" s="157" t="s">
        <v>113</v>
      </c>
      <c r="C43" s="109">
        <f t="shared" si="1"/>
        <v>1652815</v>
      </c>
      <c r="D43" s="109"/>
      <c r="E43" s="109">
        <v>1652815</v>
      </c>
      <c r="F43" s="109"/>
      <c r="G43" s="143"/>
      <c r="H43" s="143"/>
      <c r="I43" s="109">
        <f t="shared" si="2"/>
        <v>0</v>
      </c>
      <c r="J43" s="140"/>
      <c r="K43" s="140"/>
      <c r="L43" s="140"/>
      <c r="M43" s="140"/>
      <c r="N43" s="156"/>
    </row>
    <row r="44" spans="1:14" ht="15.75">
      <c r="A44" s="134">
        <v>32</v>
      </c>
      <c r="B44" s="157" t="s">
        <v>114</v>
      </c>
      <c r="C44" s="109">
        <f t="shared" si="1"/>
        <v>3471639</v>
      </c>
      <c r="D44" s="109"/>
      <c r="E44" s="109">
        <v>3471639</v>
      </c>
      <c r="F44" s="109"/>
      <c r="G44" s="143"/>
      <c r="H44" s="143"/>
      <c r="I44" s="109">
        <f t="shared" si="2"/>
        <v>0</v>
      </c>
      <c r="J44" s="140"/>
      <c r="K44" s="140"/>
      <c r="L44" s="140"/>
      <c r="M44" s="140"/>
      <c r="N44" s="156"/>
    </row>
    <row r="45" spans="1:14" ht="15.75">
      <c r="A45" s="134">
        <v>33</v>
      </c>
      <c r="B45" s="157" t="s">
        <v>115</v>
      </c>
      <c r="C45" s="109">
        <f t="shared" si="1"/>
        <v>2357649</v>
      </c>
      <c r="D45" s="109"/>
      <c r="E45" s="109">
        <v>2357649</v>
      </c>
      <c r="F45" s="109"/>
      <c r="G45" s="143"/>
      <c r="H45" s="143"/>
      <c r="I45" s="109">
        <f t="shared" si="2"/>
        <v>0</v>
      </c>
      <c r="J45" s="140"/>
      <c r="K45" s="140"/>
      <c r="L45" s="140"/>
      <c r="M45" s="140"/>
      <c r="N45" s="156"/>
    </row>
    <row r="46" spans="1:14" ht="15.75">
      <c r="A46" s="134">
        <v>34</v>
      </c>
      <c r="B46" s="157" t="s">
        <v>116</v>
      </c>
      <c r="C46" s="109">
        <f t="shared" si="1"/>
        <v>1957105</v>
      </c>
      <c r="D46" s="109"/>
      <c r="E46" s="109">
        <v>1957105</v>
      </c>
      <c r="F46" s="109"/>
      <c r="G46" s="143"/>
      <c r="H46" s="143"/>
      <c r="I46" s="109">
        <f t="shared" si="2"/>
        <v>0</v>
      </c>
      <c r="J46" s="140"/>
      <c r="K46" s="140"/>
      <c r="L46" s="140"/>
      <c r="M46" s="140"/>
      <c r="N46" s="156"/>
    </row>
    <row r="47" spans="1:14" ht="15.75">
      <c r="A47" s="134">
        <v>35</v>
      </c>
      <c r="B47" s="157" t="s">
        <v>117</v>
      </c>
      <c r="C47" s="109">
        <f t="shared" si="1"/>
        <v>2322112</v>
      </c>
      <c r="D47" s="109"/>
      <c r="E47" s="109">
        <v>2322112</v>
      </c>
      <c r="F47" s="109"/>
      <c r="G47" s="143"/>
      <c r="H47" s="143"/>
      <c r="I47" s="109">
        <f t="shared" si="2"/>
        <v>0</v>
      </c>
      <c r="J47" s="140"/>
      <c r="K47" s="140"/>
      <c r="L47" s="140"/>
      <c r="M47" s="140"/>
      <c r="N47" s="156"/>
    </row>
    <row r="48" spans="1:14" ht="15.75">
      <c r="A48" s="134">
        <v>36</v>
      </c>
      <c r="B48" s="157" t="s">
        <v>274</v>
      </c>
      <c r="C48" s="109">
        <f t="shared" si="1"/>
        <v>742876</v>
      </c>
      <c r="D48" s="109"/>
      <c r="E48" s="109">
        <v>742876</v>
      </c>
      <c r="F48" s="109"/>
      <c r="G48" s="143"/>
      <c r="H48" s="143"/>
      <c r="I48" s="109">
        <f t="shared" si="2"/>
        <v>0</v>
      </c>
      <c r="J48" s="140"/>
      <c r="K48" s="140"/>
      <c r="L48" s="140"/>
      <c r="M48" s="140"/>
      <c r="N48" s="156"/>
    </row>
    <row r="49" spans="1:14" ht="15.75">
      <c r="A49" s="134">
        <v>37</v>
      </c>
      <c r="B49" s="157" t="s">
        <v>12</v>
      </c>
      <c r="C49" s="109">
        <f t="shared" si="1"/>
        <v>1502854</v>
      </c>
      <c r="D49" s="109"/>
      <c r="E49" s="109">
        <v>1502854</v>
      </c>
      <c r="F49" s="109"/>
      <c r="G49" s="143"/>
      <c r="H49" s="143"/>
      <c r="I49" s="109">
        <f t="shared" si="2"/>
        <v>0</v>
      </c>
      <c r="J49" s="140"/>
      <c r="K49" s="140"/>
      <c r="L49" s="140"/>
      <c r="M49" s="140"/>
      <c r="N49" s="156"/>
    </row>
    <row r="50" spans="1:14" ht="15.75">
      <c r="A50" s="134">
        <v>38</v>
      </c>
      <c r="B50" s="157" t="s">
        <v>11</v>
      </c>
      <c r="C50" s="109">
        <f t="shared" si="1"/>
        <v>1642836</v>
      </c>
      <c r="D50" s="109"/>
      <c r="E50" s="109">
        <v>1642836</v>
      </c>
      <c r="F50" s="109"/>
      <c r="G50" s="143"/>
      <c r="H50" s="143"/>
      <c r="I50" s="109">
        <f t="shared" si="2"/>
        <v>0</v>
      </c>
      <c r="J50" s="140"/>
      <c r="K50" s="140"/>
      <c r="L50" s="140"/>
      <c r="M50" s="140"/>
      <c r="N50" s="156"/>
    </row>
    <row r="51" spans="1:14" ht="15.75">
      <c r="A51" s="134">
        <v>39</v>
      </c>
      <c r="B51" s="157" t="s">
        <v>13</v>
      </c>
      <c r="C51" s="109">
        <f t="shared" si="1"/>
        <v>1756961</v>
      </c>
      <c r="D51" s="109"/>
      <c r="E51" s="109">
        <v>1756961</v>
      </c>
      <c r="F51" s="109"/>
      <c r="G51" s="143"/>
      <c r="H51" s="143"/>
      <c r="I51" s="109">
        <f t="shared" si="2"/>
        <v>0</v>
      </c>
      <c r="J51" s="140"/>
      <c r="K51" s="140"/>
      <c r="L51" s="140"/>
      <c r="M51" s="140"/>
      <c r="N51" s="156"/>
    </row>
    <row r="52" spans="1:14" ht="15.75">
      <c r="A52" s="134">
        <v>40</v>
      </c>
      <c r="B52" s="157" t="s">
        <v>14</v>
      </c>
      <c r="C52" s="109">
        <f t="shared" si="1"/>
        <v>2311566</v>
      </c>
      <c r="D52" s="109"/>
      <c r="E52" s="109">
        <v>2311566</v>
      </c>
      <c r="F52" s="109"/>
      <c r="G52" s="143"/>
      <c r="H52" s="143"/>
      <c r="I52" s="109">
        <f t="shared" si="2"/>
        <v>0</v>
      </c>
      <c r="J52" s="140"/>
      <c r="K52" s="140"/>
      <c r="L52" s="140"/>
      <c r="M52" s="140"/>
      <c r="N52" s="156"/>
    </row>
    <row r="53" spans="1:14" ht="15.75">
      <c r="A53" s="134">
        <v>41</v>
      </c>
      <c r="B53" s="157" t="s">
        <v>118</v>
      </c>
      <c r="C53" s="109">
        <f t="shared" si="1"/>
        <v>2631189</v>
      </c>
      <c r="D53" s="109"/>
      <c r="E53" s="109">
        <v>2631189</v>
      </c>
      <c r="F53" s="109"/>
      <c r="G53" s="143"/>
      <c r="H53" s="143"/>
      <c r="I53" s="109">
        <f t="shared" si="2"/>
        <v>0</v>
      </c>
      <c r="J53" s="140"/>
      <c r="K53" s="140"/>
      <c r="L53" s="140"/>
      <c r="M53" s="140"/>
      <c r="N53" s="156"/>
    </row>
    <row r="54" spans="1:14" ht="15.75">
      <c r="A54" s="134">
        <v>42</v>
      </c>
      <c r="B54" s="157" t="s">
        <v>15</v>
      </c>
      <c r="C54" s="109">
        <f t="shared" si="1"/>
        <v>2765388</v>
      </c>
      <c r="D54" s="109"/>
      <c r="E54" s="109">
        <v>2765388</v>
      </c>
      <c r="F54" s="109"/>
      <c r="G54" s="143"/>
      <c r="H54" s="143"/>
      <c r="I54" s="109">
        <f t="shared" si="2"/>
        <v>0</v>
      </c>
      <c r="J54" s="140"/>
      <c r="K54" s="140"/>
      <c r="L54" s="140"/>
      <c r="M54" s="140"/>
      <c r="N54" s="156"/>
    </row>
    <row r="55" spans="1:14" ht="15.75">
      <c r="A55" s="134">
        <v>43</v>
      </c>
      <c r="B55" s="157" t="s">
        <v>119</v>
      </c>
      <c r="C55" s="109">
        <f t="shared" si="1"/>
        <v>2287867</v>
      </c>
      <c r="D55" s="109"/>
      <c r="E55" s="109">
        <v>2287867</v>
      </c>
      <c r="F55" s="109"/>
      <c r="G55" s="143"/>
      <c r="H55" s="143"/>
      <c r="I55" s="109">
        <f t="shared" si="2"/>
        <v>0</v>
      </c>
      <c r="J55" s="140"/>
      <c r="K55" s="140"/>
      <c r="L55" s="140"/>
      <c r="M55" s="140"/>
      <c r="N55" s="156"/>
    </row>
    <row r="56" spans="1:14" ht="15.75">
      <c r="A56" s="134">
        <v>44</v>
      </c>
      <c r="B56" s="157" t="s">
        <v>120</v>
      </c>
      <c r="C56" s="109">
        <f t="shared" si="1"/>
        <v>3023904</v>
      </c>
      <c r="D56" s="109"/>
      <c r="E56" s="109">
        <v>3023904</v>
      </c>
      <c r="F56" s="109"/>
      <c r="G56" s="143"/>
      <c r="H56" s="143"/>
      <c r="I56" s="109">
        <f t="shared" si="2"/>
        <v>0</v>
      </c>
      <c r="J56" s="140"/>
      <c r="K56" s="140"/>
      <c r="L56" s="140"/>
      <c r="M56" s="140"/>
      <c r="N56" s="156"/>
    </row>
    <row r="57" spans="1:14" ht="15.75">
      <c r="A57" s="134">
        <v>45</v>
      </c>
      <c r="B57" s="157" t="s">
        <v>121</v>
      </c>
      <c r="C57" s="109">
        <f t="shared" si="1"/>
        <v>2369713</v>
      </c>
      <c r="D57" s="109"/>
      <c r="E57" s="109">
        <v>2369713</v>
      </c>
      <c r="F57" s="109"/>
      <c r="G57" s="143"/>
      <c r="H57" s="143"/>
      <c r="I57" s="109">
        <f t="shared" si="2"/>
        <v>0</v>
      </c>
      <c r="J57" s="140"/>
      <c r="K57" s="140"/>
      <c r="L57" s="140"/>
      <c r="M57" s="140"/>
      <c r="N57" s="156"/>
    </row>
    <row r="58" spans="1:14" ht="15.75">
      <c r="A58" s="134">
        <v>46</v>
      </c>
      <c r="B58" s="157" t="s">
        <v>16</v>
      </c>
      <c r="C58" s="109">
        <f t="shared" si="1"/>
        <v>2767580</v>
      </c>
      <c r="D58" s="109"/>
      <c r="E58" s="109">
        <v>2767580</v>
      </c>
      <c r="F58" s="109"/>
      <c r="G58" s="143"/>
      <c r="H58" s="143"/>
      <c r="I58" s="109">
        <f t="shared" si="2"/>
        <v>0</v>
      </c>
      <c r="J58" s="140"/>
      <c r="K58" s="140"/>
      <c r="L58" s="140"/>
      <c r="M58" s="140"/>
      <c r="N58" s="156"/>
    </row>
    <row r="59" spans="1:14" ht="15.75">
      <c r="A59" s="134">
        <v>47</v>
      </c>
      <c r="B59" s="157" t="s">
        <v>122</v>
      </c>
      <c r="C59" s="109">
        <f t="shared" si="1"/>
        <v>2612025</v>
      </c>
      <c r="D59" s="109"/>
      <c r="E59" s="109">
        <v>2612025</v>
      </c>
      <c r="F59" s="109"/>
      <c r="G59" s="143"/>
      <c r="H59" s="143"/>
      <c r="I59" s="109">
        <f t="shared" si="2"/>
        <v>0</v>
      </c>
      <c r="J59" s="140"/>
      <c r="K59" s="140"/>
      <c r="L59" s="140"/>
      <c r="M59" s="140"/>
      <c r="N59" s="156"/>
    </row>
    <row r="60" spans="1:14" ht="15.75">
      <c r="A60" s="134">
        <v>48</v>
      </c>
      <c r="B60" s="157" t="s">
        <v>123</v>
      </c>
      <c r="C60" s="109">
        <f t="shared" si="1"/>
        <v>3097006</v>
      </c>
      <c r="D60" s="109"/>
      <c r="E60" s="109">
        <v>3097006</v>
      </c>
      <c r="F60" s="109"/>
      <c r="G60" s="143"/>
      <c r="H60" s="143"/>
      <c r="I60" s="109">
        <f t="shared" si="2"/>
        <v>0</v>
      </c>
      <c r="J60" s="140"/>
      <c r="K60" s="140"/>
      <c r="L60" s="140"/>
      <c r="M60" s="140"/>
      <c r="N60" s="156"/>
    </row>
    <row r="61" spans="1:14" ht="15.75">
      <c r="A61" s="134">
        <v>49</v>
      </c>
      <c r="B61" s="157" t="s">
        <v>124</v>
      </c>
      <c r="C61" s="109">
        <f t="shared" si="1"/>
        <v>2796675</v>
      </c>
      <c r="D61" s="109"/>
      <c r="E61" s="109">
        <v>2796675</v>
      </c>
      <c r="F61" s="109"/>
      <c r="G61" s="143"/>
      <c r="H61" s="143"/>
      <c r="I61" s="109">
        <f t="shared" si="2"/>
        <v>0</v>
      </c>
      <c r="J61" s="140"/>
      <c r="K61" s="140"/>
      <c r="L61" s="140"/>
      <c r="M61" s="140"/>
      <c r="N61" s="156"/>
    </row>
    <row r="62" spans="1:14" ht="15.75">
      <c r="A62" s="134">
        <v>50</v>
      </c>
      <c r="B62" s="157" t="s">
        <v>125</v>
      </c>
      <c r="C62" s="109">
        <f t="shared" si="1"/>
        <v>3109854</v>
      </c>
      <c r="D62" s="109"/>
      <c r="E62" s="109">
        <v>3109854</v>
      </c>
      <c r="F62" s="109"/>
      <c r="G62" s="143"/>
      <c r="H62" s="143"/>
      <c r="I62" s="109">
        <f t="shared" si="2"/>
        <v>0</v>
      </c>
      <c r="J62" s="140"/>
      <c r="K62" s="140"/>
      <c r="L62" s="140"/>
      <c r="M62" s="140"/>
      <c r="N62" s="156"/>
    </row>
    <row r="63" spans="1:14" ht="15.75">
      <c r="A63" s="134">
        <v>51</v>
      </c>
      <c r="B63" s="157" t="s">
        <v>126</v>
      </c>
      <c r="C63" s="109">
        <f t="shared" si="1"/>
        <v>2076180</v>
      </c>
      <c r="D63" s="109"/>
      <c r="E63" s="109">
        <v>2076180</v>
      </c>
      <c r="F63" s="109"/>
      <c r="G63" s="143"/>
      <c r="H63" s="143"/>
      <c r="I63" s="109">
        <f t="shared" si="2"/>
        <v>0</v>
      </c>
      <c r="J63" s="140"/>
      <c r="K63" s="140"/>
      <c r="L63" s="140"/>
      <c r="M63" s="140"/>
      <c r="N63" s="156"/>
    </row>
    <row r="64" spans="1:14" ht="15.75">
      <c r="A64" s="134">
        <v>52</v>
      </c>
      <c r="B64" s="157" t="s">
        <v>127</v>
      </c>
      <c r="C64" s="109">
        <f t="shared" si="1"/>
        <v>1945375</v>
      </c>
      <c r="D64" s="109"/>
      <c r="E64" s="109">
        <v>1945375</v>
      </c>
      <c r="F64" s="109"/>
      <c r="G64" s="143"/>
      <c r="H64" s="143"/>
      <c r="I64" s="109">
        <f t="shared" si="2"/>
        <v>0</v>
      </c>
      <c r="J64" s="140"/>
      <c r="K64" s="140"/>
      <c r="L64" s="140"/>
      <c r="M64" s="140"/>
      <c r="N64" s="156"/>
    </row>
    <row r="65" spans="1:14" ht="15.75">
      <c r="A65" s="134">
        <v>53</v>
      </c>
      <c r="B65" s="157" t="s">
        <v>128</v>
      </c>
      <c r="C65" s="109">
        <f t="shared" si="1"/>
        <v>2250875</v>
      </c>
      <c r="D65" s="109"/>
      <c r="E65" s="109">
        <v>2250875</v>
      </c>
      <c r="F65" s="109"/>
      <c r="G65" s="143"/>
      <c r="H65" s="143"/>
      <c r="I65" s="109">
        <f t="shared" si="2"/>
        <v>0</v>
      </c>
      <c r="J65" s="140"/>
      <c r="K65" s="140"/>
      <c r="L65" s="140"/>
      <c r="M65" s="140"/>
      <c r="N65" s="156"/>
    </row>
    <row r="66" spans="1:14" ht="15.75">
      <c r="A66" s="134">
        <v>54</v>
      </c>
      <c r="B66" s="157" t="s">
        <v>129</v>
      </c>
      <c r="C66" s="109">
        <f t="shared" si="1"/>
        <v>2576761</v>
      </c>
      <c r="D66" s="109"/>
      <c r="E66" s="109">
        <v>2576761</v>
      </c>
      <c r="F66" s="109"/>
      <c r="G66" s="143"/>
      <c r="H66" s="143"/>
      <c r="I66" s="109">
        <f t="shared" si="2"/>
        <v>0</v>
      </c>
      <c r="J66" s="140"/>
      <c r="K66" s="140"/>
      <c r="L66" s="140"/>
      <c r="M66" s="140"/>
      <c r="N66" s="156"/>
    </row>
    <row r="67" spans="1:14" ht="15.75">
      <c r="A67" s="134">
        <v>55</v>
      </c>
      <c r="B67" s="157" t="s">
        <v>130</v>
      </c>
      <c r="C67" s="109">
        <f t="shared" si="1"/>
        <v>1865061</v>
      </c>
      <c r="D67" s="109"/>
      <c r="E67" s="109">
        <v>1865061</v>
      </c>
      <c r="F67" s="109"/>
      <c r="G67" s="143"/>
      <c r="H67" s="143"/>
      <c r="I67" s="109">
        <f t="shared" si="2"/>
        <v>0</v>
      </c>
      <c r="J67" s="140"/>
      <c r="K67" s="140"/>
      <c r="L67" s="140"/>
      <c r="M67" s="140"/>
      <c r="N67" s="156"/>
    </row>
    <row r="68" spans="1:14" ht="15.75">
      <c r="A68" s="134">
        <v>56</v>
      </c>
      <c r="B68" s="157" t="s">
        <v>131</v>
      </c>
      <c r="C68" s="109">
        <f t="shared" si="1"/>
        <v>2549985</v>
      </c>
      <c r="D68" s="109"/>
      <c r="E68" s="109">
        <v>2549985</v>
      </c>
      <c r="F68" s="109"/>
      <c r="G68" s="143"/>
      <c r="H68" s="143"/>
      <c r="I68" s="109">
        <f t="shared" si="2"/>
        <v>0</v>
      </c>
      <c r="J68" s="140"/>
      <c r="K68" s="140"/>
      <c r="L68" s="140"/>
      <c r="M68" s="140"/>
      <c r="N68" s="156"/>
    </row>
    <row r="69" spans="1:14" ht="15.75">
      <c r="A69" s="134">
        <v>57</v>
      </c>
      <c r="B69" s="157" t="s">
        <v>132</v>
      </c>
      <c r="C69" s="109">
        <f t="shared" si="1"/>
        <v>2340000</v>
      </c>
      <c r="D69" s="109"/>
      <c r="E69" s="109">
        <v>2340000</v>
      </c>
      <c r="F69" s="109"/>
      <c r="G69" s="143"/>
      <c r="H69" s="143"/>
      <c r="I69" s="109">
        <f t="shared" si="2"/>
        <v>0</v>
      </c>
      <c r="J69" s="140"/>
      <c r="K69" s="140"/>
      <c r="L69" s="140"/>
      <c r="M69" s="140"/>
      <c r="N69" s="156"/>
    </row>
    <row r="70" spans="1:14" ht="15.75">
      <c r="A70" s="145">
        <v>58</v>
      </c>
      <c r="B70" s="158" t="s">
        <v>133</v>
      </c>
      <c r="C70" s="147">
        <f t="shared" si="1"/>
        <v>2861847</v>
      </c>
      <c r="D70" s="147"/>
      <c r="E70" s="147">
        <v>2861847</v>
      </c>
      <c r="F70" s="147"/>
      <c r="G70" s="148"/>
      <c r="H70" s="148"/>
      <c r="I70" s="147">
        <f t="shared" si="2"/>
        <v>0</v>
      </c>
      <c r="J70" s="149"/>
      <c r="K70" s="149"/>
      <c r="L70" s="149"/>
      <c r="M70" s="149"/>
      <c r="N70" s="159"/>
    </row>
    <row r="71" spans="1:14" ht="15.75">
      <c r="A71" s="150">
        <v>59</v>
      </c>
      <c r="B71" s="160" t="s">
        <v>134</v>
      </c>
      <c r="C71" s="152">
        <f t="shared" si="1"/>
        <v>2233798</v>
      </c>
      <c r="D71" s="152"/>
      <c r="E71" s="152">
        <v>2233798</v>
      </c>
      <c r="F71" s="152"/>
      <c r="G71" s="153"/>
      <c r="H71" s="153"/>
      <c r="I71" s="152">
        <f t="shared" si="2"/>
        <v>0</v>
      </c>
      <c r="J71" s="154"/>
      <c r="K71" s="154"/>
      <c r="L71" s="154"/>
      <c r="M71" s="154"/>
      <c r="N71" s="155"/>
    </row>
    <row r="72" spans="1:14" ht="15.75">
      <c r="A72" s="134">
        <v>60</v>
      </c>
      <c r="B72" s="157" t="s">
        <v>135</v>
      </c>
      <c r="C72" s="109">
        <f t="shared" si="1"/>
        <v>2025564</v>
      </c>
      <c r="D72" s="109"/>
      <c r="E72" s="109">
        <v>2025564</v>
      </c>
      <c r="F72" s="109"/>
      <c r="G72" s="143"/>
      <c r="H72" s="143"/>
      <c r="I72" s="109">
        <f t="shared" si="2"/>
        <v>0</v>
      </c>
      <c r="J72" s="140"/>
      <c r="K72" s="140"/>
      <c r="L72" s="140"/>
      <c r="M72" s="140"/>
      <c r="N72" s="156"/>
    </row>
    <row r="73" spans="1:14" ht="15.75">
      <c r="A73" s="134">
        <v>61</v>
      </c>
      <c r="B73" s="157" t="s">
        <v>136</v>
      </c>
      <c r="C73" s="109">
        <f t="shared" si="1"/>
        <v>2565411</v>
      </c>
      <c r="D73" s="109"/>
      <c r="E73" s="109">
        <v>2565411</v>
      </c>
      <c r="F73" s="109"/>
      <c r="G73" s="143"/>
      <c r="H73" s="143"/>
      <c r="I73" s="109">
        <f t="shared" si="2"/>
        <v>0</v>
      </c>
      <c r="J73" s="140"/>
      <c r="K73" s="140"/>
      <c r="L73" s="140"/>
      <c r="M73" s="140"/>
      <c r="N73" s="156"/>
    </row>
    <row r="74" spans="1:14" ht="15.75">
      <c r="A74" s="134">
        <v>62</v>
      </c>
      <c r="B74" s="157" t="s">
        <v>137</v>
      </c>
      <c r="C74" s="109">
        <f t="shared" si="1"/>
        <v>2240924</v>
      </c>
      <c r="D74" s="109"/>
      <c r="E74" s="109">
        <v>2240924</v>
      </c>
      <c r="F74" s="109"/>
      <c r="G74" s="143"/>
      <c r="H74" s="143"/>
      <c r="I74" s="109">
        <f t="shared" si="2"/>
        <v>0</v>
      </c>
      <c r="J74" s="140"/>
      <c r="K74" s="140"/>
      <c r="L74" s="140"/>
      <c r="M74" s="140"/>
      <c r="N74" s="156"/>
    </row>
    <row r="75" spans="1:14" ht="15.75">
      <c r="A75" s="134">
        <v>63</v>
      </c>
      <c r="B75" s="157" t="s">
        <v>138</v>
      </c>
      <c r="C75" s="109">
        <f t="shared" si="1"/>
        <v>2708458</v>
      </c>
      <c r="D75" s="109"/>
      <c r="E75" s="109">
        <v>2708458</v>
      </c>
      <c r="F75" s="109"/>
      <c r="G75" s="143"/>
      <c r="H75" s="143"/>
      <c r="I75" s="109">
        <f t="shared" si="2"/>
        <v>0</v>
      </c>
      <c r="J75" s="140"/>
      <c r="K75" s="140"/>
      <c r="L75" s="140"/>
      <c r="M75" s="140"/>
      <c r="N75" s="156"/>
    </row>
    <row r="76" spans="1:14" ht="15.75">
      <c r="A76" s="134">
        <v>64</v>
      </c>
      <c r="B76" s="157" t="s">
        <v>332</v>
      </c>
      <c r="C76" s="109">
        <f t="shared" si="1"/>
        <v>2136961</v>
      </c>
      <c r="D76" s="109"/>
      <c r="E76" s="109">
        <v>2136961</v>
      </c>
      <c r="F76" s="109"/>
      <c r="G76" s="143"/>
      <c r="H76" s="143"/>
      <c r="I76" s="109">
        <f t="shared" si="2"/>
        <v>0</v>
      </c>
      <c r="J76" s="140"/>
      <c r="K76" s="140"/>
      <c r="L76" s="140"/>
      <c r="M76" s="140"/>
      <c r="N76" s="156"/>
    </row>
    <row r="77" spans="1:14" ht="15.75">
      <c r="A77" s="134">
        <v>65</v>
      </c>
      <c r="B77" s="157" t="s">
        <v>333</v>
      </c>
      <c r="C77" s="109">
        <f t="shared" si="1"/>
        <v>1469729</v>
      </c>
      <c r="D77" s="109"/>
      <c r="E77" s="109">
        <v>1469729</v>
      </c>
      <c r="F77" s="109"/>
      <c r="G77" s="143"/>
      <c r="H77" s="143"/>
      <c r="I77" s="109">
        <f t="shared" si="2"/>
        <v>0</v>
      </c>
      <c r="J77" s="140"/>
      <c r="K77" s="140"/>
      <c r="L77" s="140"/>
      <c r="M77" s="140"/>
      <c r="N77" s="156"/>
    </row>
    <row r="78" spans="1:14" ht="15.75">
      <c r="A78" s="134">
        <v>66</v>
      </c>
      <c r="B78" s="157" t="s">
        <v>141</v>
      </c>
      <c r="C78" s="109">
        <f aca="true" t="shared" si="3" ref="C78:C138">D78+E78+F78+G78+H78+I78+L78+M78+N78</f>
        <v>2271448</v>
      </c>
      <c r="D78" s="109"/>
      <c r="E78" s="109">
        <v>2271448</v>
      </c>
      <c r="F78" s="109"/>
      <c r="G78" s="143"/>
      <c r="H78" s="143"/>
      <c r="I78" s="109">
        <f aca="true" t="shared" si="4" ref="I78:I138">J78+K78</f>
        <v>0</v>
      </c>
      <c r="J78" s="140"/>
      <c r="K78" s="140"/>
      <c r="L78" s="140"/>
      <c r="M78" s="140"/>
      <c r="N78" s="156"/>
    </row>
    <row r="79" spans="1:14" ht="15.75">
      <c r="A79" s="134">
        <v>67</v>
      </c>
      <c r="B79" s="157" t="s">
        <v>142</v>
      </c>
      <c r="C79" s="109">
        <f t="shared" si="3"/>
        <v>3335658</v>
      </c>
      <c r="D79" s="109"/>
      <c r="E79" s="109">
        <v>3335658</v>
      </c>
      <c r="F79" s="109"/>
      <c r="G79" s="143"/>
      <c r="H79" s="143"/>
      <c r="I79" s="109">
        <f t="shared" si="4"/>
        <v>0</v>
      </c>
      <c r="J79" s="140"/>
      <c r="K79" s="140"/>
      <c r="L79" s="140"/>
      <c r="M79" s="140"/>
      <c r="N79" s="156"/>
    </row>
    <row r="80" spans="1:14" ht="15.75">
      <c r="A80" s="134">
        <v>68</v>
      </c>
      <c r="B80" s="157" t="s">
        <v>143</v>
      </c>
      <c r="C80" s="109">
        <f t="shared" si="3"/>
        <v>2924587</v>
      </c>
      <c r="D80" s="109"/>
      <c r="E80" s="109">
        <v>2924587</v>
      </c>
      <c r="F80" s="109"/>
      <c r="G80" s="143"/>
      <c r="H80" s="143"/>
      <c r="I80" s="109">
        <f t="shared" si="4"/>
        <v>0</v>
      </c>
      <c r="J80" s="140"/>
      <c r="K80" s="140"/>
      <c r="L80" s="140"/>
      <c r="M80" s="140"/>
      <c r="N80" s="156"/>
    </row>
    <row r="81" spans="1:14" ht="15.75">
      <c r="A81" s="134">
        <v>69</v>
      </c>
      <c r="B81" s="157" t="s">
        <v>144</v>
      </c>
      <c r="C81" s="109">
        <f t="shared" si="3"/>
        <v>3258333</v>
      </c>
      <c r="D81" s="109"/>
      <c r="E81" s="109">
        <v>3258333</v>
      </c>
      <c r="F81" s="109"/>
      <c r="G81" s="143"/>
      <c r="H81" s="143"/>
      <c r="I81" s="109">
        <f t="shared" si="4"/>
        <v>0</v>
      </c>
      <c r="J81" s="140"/>
      <c r="K81" s="140"/>
      <c r="L81" s="140"/>
      <c r="M81" s="140"/>
      <c r="N81" s="156"/>
    </row>
    <row r="82" spans="1:14" ht="15.75">
      <c r="A82" s="134">
        <v>70</v>
      </c>
      <c r="B82" s="157" t="s">
        <v>145</v>
      </c>
      <c r="C82" s="109">
        <f t="shared" si="3"/>
        <v>3774172</v>
      </c>
      <c r="D82" s="109"/>
      <c r="E82" s="109">
        <v>3774172</v>
      </c>
      <c r="F82" s="109"/>
      <c r="G82" s="143"/>
      <c r="H82" s="143"/>
      <c r="I82" s="109">
        <f t="shared" si="4"/>
        <v>0</v>
      </c>
      <c r="J82" s="140"/>
      <c r="K82" s="140"/>
      <c r="L82" s="140"/>
      <c r="M82" s="140"/>
      <c r="N82" s="156"/>
    </row>
    <row r="83" spans="1:14" ht="15.75">
      <c r="A83" s="134">
        <v>71</v>
      </c>
      <c r="B83" s="157" t="s">
        <v>146</v>
      </c>
      <c r="C83" s="109">
        <f t="shared" si="3"/>
        <v>4809950</v>
      </c>
      <c r="D83" s="109"/>
      <c r="E83" s="109">
        <v>4809950</v>
      </c>
      <c r="F83" s="109"/>
      <c r="G83" s="143"/>
      <c r="H83" s="143"/>
      <c r="I83" s="109">
        <f t="shared" si="4"/>
        <v>0</v>
      </c>
      <c r="J83" s="140"/>
      <c r="K83" s="140"/>
      <c r="L83" s="140"/>
      <c r="M83" s="140"/>
      <c r="N83" s="156"/>
    </row>
    <row r="84" spans="1:14" ht="15.75">
      <c r="A84" s="134">
        <v>72</v>
      </c>
      <c r="B84" s="157" t="s">
        <v>147</v>
      </c>
      <c r="C84" s="109">
        <f t="shared" si="3"/>
        <v>3302263</v>
      </c>
      <c r="D84" s="109"/>
      <c r="E84" s="109">
        <v>3302263</v>
      </c>
      <c r="F84" s="109"/>
      <c r="G84" s="143"/>
      <c r="H84" s="143"/>
      <c r="I84" s="109">
        <f t="shared" si="4"/>
        <v>0</v>
      </c>
      <c r="J84" s="140"/>
      <c r="K84" s="140"/>
      <c r="L84" s="140"/>
      <c r="M84" s="140"/>
      <c r="N84" s="156"/>
    </row>
    <row r="85" spans="1:14" ht="15.75">
      <c r="A85" s="134">
        <v>73</v>
      </c>
      <c r="B85" s="157" t="s">
        <v>148</v>
      </c>
      <c r="C85" s="109">
        <f t="shared" si="3"/>
        <v>2398663</v>
      </c>
      <c r="D85" s="109"/>
      <c r="E85" s="109">
        <v>2398663</v>
      </c>
      <c r="F85" s="109"/>
      <c r="G85" s="143"/>
      <c r="H85" s="143"/>
      <c r="I85" s="109">
        <f t="shared" si="4"/>
        <v>0</v>
      </c>
      <c r="J85" s="140"/>
      <c r="K85" s="140"/>
      <c r="L85" s="140"/>
      <c r="M85" s="140"/>
      <c r="N85" s="156"/>
    </row>
    <row r="86" spans="1:14" ht="15.75">
      <c r="A86" s="134">
        <v>74</v>
      </c>
      <c r="B86" s="161" t="s">
        <v>149</v>
      </c>
      <c r="C86" s="109">
        <f t="shared" si="3"/>
        <v>3428652</v>
      </c>
      <c r="D86" s="109"/>
      <c r="E86" s="109">
        <v>3428652</v>
      </c>
      <c r="F86" s="109"/>
      <c r="G86" s="143"/>
      <c r="H86" s="143"/>
      <c r="I86" s="109">
        <f t="shared" si="4"/>
        <v>0</v>
      </c>
      <c r="J86" s="140"/>
      <c r="K86" s="140"/>
      <c r="L86" s="140"/>
      <c r="M86" s="140"/>
      <c r="N86" s="156"/>
    </row>
    <row r="87" spans="1:14" ht="15.75">
      <c r="A87" s="134">
        <v>75</v>
      </c>
      <c r="B87" s="161" t="s">
        <v>150</v>
      </c>
      <c r="C87" s="109">
        <f t="shared" si="3"/>
        <v>3231015</v>
      </c>
      <c r="D87" s="109"/>
      <c r="E87" s="109">
        <v>3231015</v>
      </c>
      <c r="F87" s="109"/>
      <c r="G87" s="143"/>
      <c r="H87" s="143"/>
      <c r="I87" s="109">
        <f t="shared" si="4"/>
        <v>0</v>
      </c>
      <c r="J87" s="140"/>
      <c r="K87" s="140"/>
      <c r="L87" s="140"/>
      <c r="M87" s="140"/>
      <c r="N87" s="156"/>
    </row>
    <row r="88" spans="1:14" ht="15.75">
      <c r="A88" s="134">
        <v>76</v>
      </c>
      <c r="B88" s="161" t="s">
        <v>151</v>
      </c>
      <c r="C88" s="109">
        <f t="shared" si="3"/>
        <v>2952072</v>
      </c>
      <c r="D88" s="109"/>
      <c r="E88" s="109">
        <v>2952072</v>
      </c>
      <c r="F88" s="109"/>
      <c r="G88" s="143"/>
      <c r="H88" s="143"/>
      <c r="I88" s="109">
        <f t="shared" si="4"/>
        <v>0</v>
      </c>
      <c r="J88" s="140"/>
      <c r="K88" s="140"/>
      <c r="L88" s="140"/>
      <c r="M88" s="140"/>
      <c r="N88" s="156"/>
    </row>
    <row r="89" spans="1:14" ht="15.75">
      <c r="A89" s="134">
        <v>77</v>
      </c>
      <c r="B89" s="161" t="s">
        <v>152</v>
      </c>
      <c r="C89" s="109">
        <f t="shared" si="3"/>
        <v>4408089</v>
      </c>
      <c r="D89" s="109"/>
      <c r="E89" s="109">
        <v>4408089</v>
      </c>
      <c r="F89" s="109"/>
      <c r="G89" s="143"/>
      <c r="H89" s="143"/>
      <c r="I89" s="109">
        <f t="shared" si="4"/>
        <v>0</v>
      </c>
      <c r="J89" s="140"/>
      <c r="K89" s="140"/>
      <c r="L89" s="140"/>
      <c r="M89" s="140"/>
      <c r="N89" s="156"/>
    </row>
    <row r="90" spans="1:14" ht="15.75">
      <c r="A90" s="134">
        <v>78</v>
      </c>
      <c r="B90" s="161" t="s">
        <v>153</v>
      </c>
      <c r="C90" s="109">
        <f t="shared" si="3"/>
        <v>2738707</v>
      </c>
      <c r="D90" s="109"/>
      <c r="E90" s="109">
        <v>2738707</v>
      </c>
      <c r="F90" s="109"/>
      <c r="G90" s="143"/>
      <c r="H90" s="143"/>
      <c r="I90" s="109">
        <f t="shared" si="4"/>
        <v>0</v>
      </c>
      <c r="J90" s="140"/>
      <c r="K90" s="140"/>
      <c r="L90" s="140"/>
      <c r="M90" s="140"/>
      <c r="N90" s="156"/>
    </row>
    <row r="91" spans="1:14" ht="15.75">
      <c r="A91" s="134">
        <v>79</v>
      </c>
      <c r="B91" s="161" t="s">
        <v>154</v>
      </c>
      <c r="C91" s="109">
        <f t="shared" si="3"/>
        <v>3933304</v>
      </c>
      <c r="D91" s="109"/>
      <c r="E91" s="109">
        <v>3933304</v>
      </c>
      <c r="F91" s="109"/>
      <c r="G91" s="143"/>
      <c r="H91" s="143"/>
      <c r="I91" s="109">
        <f t="shared" si="4"/>
        <v>0</v>
      </c>
      <c r="J91" s="140"/>
      <c r="K91" s="140"/>
      <c r="L91" s="140"/>
      <c r="M91" s="140"/>
      <c r="N91" s="156"/>
    </row>
    <row r="92" spans="1:14" ht="15.75">
      <c r="A92" s="134">
        <v>80</v>
      </c>
      <c r="B92" s="161" t="s">
        <v>155</v>
      </c>
      <c r="C92" s="109">
        <f t="shared" si="3"/>
        <v>4022720</v>
      </c>
      <c r="D92" s="109"/>
      <c r="E92" s="109">
        <v>4022720</v>
      </c>
      <c r="F92" s="109"/>
      <c r="G92" s="143"/>
      <c r="H92" s="143"/>
      <c r="I92" s="109">
        <f t="shared" si="4"/>
        <v>0</v>
      </c>
      <c r="J92" s="140"/>
      <c r="K92" s="140"/>
      <c r="L92" s="140"/>
      <c r="M92" s="140"/>
      <c r="N92" s="156"/>
    </row>
    <row r="93" spans="1:14" ht="15.75">
      <c r="A93" s="134">
        <v>81</v>
      </c>
      <c r="B93" s="161" t="s">
        <v>156</v>
      </c>
      <c r="C93" s="109">
        <f t="shared" si="3"/>
        <v>2623676</v>
      </c>
      <c r="D93" s="109"/>
      <c r="E93" s="109">
        <v>2623676</v>
      </c>
      <c r="F93" s="109"/>
      <c r="G93" s="143"/>
      <c r="H93" s="143"/>
      <c r="I93" s="109">
        <f t="shared" si="4"/>
        <v>0</v>
      </c>
      <c r="J93" s="140"/>
      <c r="K93" s="140"/>
      <c r="L93" s="140"/>
      <c r="M93" s="140"/>
      <c r="N93" s="156"/>
    </row>
    <row r="94" spans="1:14" ht="15.75">
      <c r="A94" s="134">
        <v>82</v>
      </c>
      <c r="B94" s="161" t="s">
        <v>157</v>
      </c>
      <c r="C94" s="109">
        <f t="shared" si="3"/>
        <v>2412398</v>
      </c>
      <c r="D94" s="109"/>
      <c r="E94" s="109">
        <v>2412398</v>
      </c>
      <c r="F94" s="109"/>
      <c r="G94" s="143"/>
      <c r="H94" s="143"/>
      <c r="I94" s="109">
        <f t="shared" si="4"/>
        <v>0</v>
      </c>
      <c r="J94" s="140"/>
      <c r="K94" s="140"/>
      <c r="L94" s="140"/>
      <c r="M94" s="140"/>
      <c r="N94" s="156"/>
    </row>
    <row r="95" spans="1:14" ht="15.75">
      <c r="A95" s="134">
        <v>83</v>
      </c>
      <c r="B95" s="161" t="s">
        <v>158</v>
      </c>
      <c r="C95" s="109">
        <f t="shared" si="3"/>
        <v>3404772</v>
      </c>
      <c r="D95" s="109"/>
      <c r="E95" s="109">
        <v>3404772</v>
      </c>
      <c r="F95" s="109"/>
      <c r="G95" s="143"/>
      <c r="H95" s="143"/>
      <c r="I95" s="109">
        <f t="shared" si="4"/>
        <v>0</v>
      </c>
      <c r="J95" s="140"/>
      <c r="K95" s="140"/>
      <c r="L95" s="140"/>
      <c r="M95" s="140"/>
      <c r="N95" s="156"/>
    </row>
    <row r="96" spans="1:14" ht="15.75">
      <c r="A96" s="134">
        <v>84</v>
      </c>
      <c r="B96" s="161" t="s">
        <v>159</v>
      </c>
      <c r="C96" s="109">
        <f t="shared" si="3"/>
        <v>2641688</v>
      </c>
      <c r="D96" s="109"/>
      <c r="E96" s="109">
        <v>2641688</v>
      </c>
      <c r="F96" s="109"/>
      <c r="G96" s="143"/>
      <c r="H96" s="143"/>
      <c r="I96" s="109">
        <f t="shared" si="4"/>
        <v>0</v>
      </c>
      <c r="J96" s="140"/>
      <c r="K96" s="140"/>
      <c r="L96" s="140"/>
      <c r="M96" s="140"/>
      <c r="N96" s="156"/>
    </row>
    <row r="97" spans="1:14" ht="15.75">
      <c r="A97" s="134">
        <v>85</v>
      </c>
      <c r="B97" s="161" t="s">
        <v>160</v>
      </c>
      <c r="C97" s="109">
        <f t="shared" si="3"/>
        <v>1922548</v>
      </c>
      <c r="D97" s="109"/>
      <c r="E97" s="109">
        <v>1922548</v>
      </c>
      <c r="F97" s="109"/>
      <c r="G97" s="143"/>
      <c r="H97" s="143"/>
      <c r="I97" s="109">
        <f t="shared" si="4"/>
        <v>0</v>
      </c>
      <c r="J97" s="140"/>
      <c r="K97" s="140"/>
      <c r="L97" s="140"/>
      <c r="M97" s="140"/>
      <c r="N97" s="156"/>
    </row>
    <row r="98" spans="1:14" ht="15.75">
      <c r="A98" s="134">
        <v>86</v>
      </c>
      <c r="B98" s="161" t="s">
        <v>161</v>
      </c>
      <c r="C98" s="109">
        <f t="shared" si="3"/>
        <v>3145791</v>
      </c>
      <c r="D98" s="109"/>
      <c r="E98" s="109">
        <v>3145791</v>
      </c>
      <c r="F98" s="109"/>
      <c r="G98" s="143"/>
      <c r="H98" s="143"/>
      <c r="I98" s="109">
        <f t="shared" si="4"/>
        <v>0</v>
      </c>
      <c r="J98" s="140"/>
      <c r="K98" s="140"/>
      <c r="L98" s="140"/>
      <c r="M98" s="140"/>
      <c r="N98" s="156"/>
    </row>
    <row r="99" spans="1:14" ht="15.75">
      <c r="A99" s="134">
        <v>87</v>
      </c>
      <c r="B99" s="161" t="s">
        <v>162</v>
      </c>
      <c r="C99" s="109">
        <f t="shared" si="3"/>
        <v>2356903</v>
      </c>
      <c r="D99" s="109"/>
      <c r="E99" s="109">
        <v>2356903</v>
      </c>
      <c r="F99" s="109"/>
      <c r="G99" s="143"/>
      <c r="H99" s="143"/>
      <c r="I99" s="109">
        <f t="shared" si="4"/>
        <v>0</v>
      </c>
      <c r="J99" s="140"/>
      <c r="K99" s="140"/>
      <c r="L99" s="140"/>
      <c r="M99" s="140"/>
      <c r="N99" s="156"/>
    </row>
    <row r="100" spans="1:14" ht="15.75">
      <c r="A100" s="134">
        <v>88</v>
      </c>
      <c r="B100" s="161" t="s">
        <v>163</v>
      </c>
      <c r="C100" s="109">
        <f t="shared" si="3"/>
        <v>3537061</v>
      </c>
      <c r="D100" s="109"/>
      <c r="E100" s="109">
        <v>3537061</v>
      </c>
      <c r="F100" s="109"/>
      <c r="G100" s="143"/>
      <c r="H100" s="143"/>
      <c r="I100" s="109">
        <f t="shared" si="4"/>
        <v>0</v>
      </c>
      <c r="J100" s="140"/>
      <c r="K100" s="140"/>
      <c r="L100" s="140"/>
      <c r="M100" s="140"/>
      <c r="N100" s="156"/>
    </row>
    <row r="101" spans="1:14" ht="15.75">
      <c r="A101" s="134">
        <v>89</v>
      </c>
      <c r="B101" s="161" t="s">
        <v>164</v>
      </c>
      <c r="C101" s="109">
        <f t="shared" si="3"/>
        <v>3898974</v>
      </c>
      <c r="D101" s="109"/>
      <c r="E101" s="109">
        <v>3898974</v>
      </c>
      <c r="F101" s="109"/>
      <c r="G101" s="143"/>
      <c r="H101" s="143"/>
      <c r="I101" s="109">
        <f t="shared" si="4"/>
        <v>0</v>
      </c>
      <c r="J101" s="140"/>
      <c r="K101" s="140"/>
      <c r="L101" s="140"/>
      <c r="M101" s="140"/>
      <c r="N101" s="156"/>
    </row>
    <row r="102" spans="1:14" ht="15.75">
      <c r="A102" s="134">
        <v>90</v>
      </c>
      <c r="B102" s="161" t="s">
        <v>165</v>
      </c>
      <c r="C102" s="109">
        <f t="shared" si="3"/>
        <v>3278800</v>
      </c>
      <c r="D102" s="109"/>
      <c r="E102" s="109">
        <v>3278800</v>
      </c>
      <c r="F102" s="109"/>
      <c r="G102" s="143"/>
      <c r="H102" s="143"/>
      <c r="I102" s="109">
        <f t="shared" si="4"/>
        <v>0</v>
      </c>
      <c r="J102" s="140"/>
      <c r="K102" s="140"/>
      <c r="L102" s="140"/>
      <c r="M102" s="140"/>
      <c r="N102" s="156"/>
    </row>
    <row r="103" spans="1:14" ht="15.75">
      <c r="A103" s="134">
        <v>91</v>
      </c>
      <c r="B103" s="161" t="s">
        <v>166</v>
      </c>
      <c r="C103" s="109">
        <f t="shared" si="3"/>
        <v>2542975</v>
      </c>
      <c r="D103" s="109"/>
      <c r="E103" s="109">
        <v>2542975</v>
      </c>
      <c r="F103" s="109"/>
      <c r="G103" s="143"/>
      <c r="H103" s="143"/>
      <c r="I103" s="109">
        <f t="shared" si="4"/>
        <v>0</v>
      </c>
      <c r="J103" s="140"/>
      <c r="K103" s="140"/>
      <c r="L103" s="140"/>
      <c r="M103" s="140"/>
      <c r="N103" s="156"/>
    </row>
    <row r="104" spans="1:14" ht="15.75">
      <c r="A104" s="134">
        <v>92</v>
      </c>
      <c r="B104" s="161" t="s">
        <v>167</v>
      </c>
      <c r="C104" s="109">
        <f t="shared" si="3"/>
        <v>3508027</v>
      </c>
      <c r="D104" s="109"/>
      <c r="E104" s="109">
        <v>3508027</v>
      </c>
      <c r="F104" s="109"/>
      <c r="G104" s="143"/>
      <c r="H104" s="143"/>
      <c r="I104" s="109">
        <f t="shared" si="4"/>
        <v>0</v>
      </c>
      <c r="J104" s="140"/>
      <c r="K104" s="140"/>
      <c r="L104" s="140"/>
      <c r="M104" s="140"/>
      <c r="N104" s="156"/>
    </row>
    <row r="105" spans="1:14" ht="15.75">
      <c r="A105" s="134">
        <v>93</v>
      </c>
      <c r="B105" s="161" t="s">
        <v>168</v>
      </c>
      <c r="C105" s="109">
        <f t="shared" si="3"/>
        <v>2337217</v>
      </c>
      <c r="D105" s="109"/>
      <c r="E105" s="109">
        <v>2337217</v>
      </c>
      <c r="F105" s="109"/>
      <c r="G105" s="143"/>
      <c r="H105" s="143"/>
      <c r="I105" s="109">
        <f t="shared" si="4"/>
        <v>0</v>
      </c>
      <c r="J105" s="140"/>
      <c r="K105" s="140"/>
      <c r="L105" s="140"/>
      <c r="M105" s="140"/>
      <c r="N105" s="156"/>
    </row>
    <row r="106" spans="1:14" ht="15.75">
      <c r="A106" s="134">
        <v>94</v>
      </c>
      <c r="B106" s="161" t="s">
        <v>169</v>
      </c>
      <c r="C106" s="109">
        <f t="shared" si="3"/>
        <v>2974258</v>
      </c>
      <c r="D106" s="109"/>
      <c r="E106" s="109">
        <v>2974258</v>
      </c>
      <c r="F106" s="109"/>
      <c r="G106" s="143"/>
      <c r="H106" s="143"/>
      <c r="I106" s="109">
        <f t="shared" si="4"/>
        <v>0</v>
      </c>
      <c r="J106" s="140"/>
      <c r="K106" s="140"/>
      <c r="L106" s="140"/>
      <c r="M106" s="140"/>
      <c r="N106" s="156"/>
    </row>
    <row r="107" spans="1:14" ht="15.75">
      <c r="A107" s="145">
        <v>95</v>
      </c>
      <c r="B107" s="162" t="s">
        <v>170</v>
      </c>
      <c r="C107" s="147">
        <f t="shared" si="3"/>
        <v>4486530</v>
      </c>
      <c r="D107" s="147"/>
      <c r="E107" s="147">
        <v>4486530</v>
      </c>
      <c r="F107" s="147"/>
      <c r="G107" s="148"/>
      <c r="H107" s="148"/>
      <c r="I107" s="147">
        <f t="shared" si="4"/>
        <v>0</v>
      </c>
      <c r="J107" s="149"/>
      <c r="K107" s="149"/>
      <c r="L107" s="149"/>
      <c r="M107" s="149"/>
      <c r="N107" s="159"/>
    </row>
    <row r="108" spans="1:14" ht="15.75">
      <c r="A108" s="150">
        <v>96</v>
      </c>
      <c r="B108" s="163" t="s">
        <v>171</v>
      </c>
      <c r="C108" s="152">
        <f t="shared" si="3"/>
        <v>1816956</v>
      </c>
      <c r="D108" s="152"/>
      <c r="E108" s="152">
        <v>1816956</v>
      </c>
      <c r="F108" s="152"/>
      <c r="G108" s="153"/>
      <c r="H108" s="153"/>
      <c r="I108" s="152">
        <f t="shared" si="4"/>
        <v>0</v>
      </c>
      <c r="J108" s="154"/>
      <c r="K108" s="154"/>
      <c r="L108" s="154"/>
      <c r="M108" s="154"/>
      <c r="N108" s="154"/>
    </row>
    <row r="109" spans="1:14" ht="15.75">
      <c r="A109" s="134">
        <v>97</v>
      </c>
      <c r="B109" s="161" t="s">
        <v>172</v>
      </c>
      <c r="C109" s="109">
        <f t="shared" si="3"/>
        <v>2590243</v>
      </c>
      <c r="D109" s="109"/>
      <c r="E109" s="109">
        <v>2590243</v>
      </c>
      <c r="F109" s="109"/>
      <c r="G109" s="143"/>
      <c r="H109" s="143"/>
      <c r="I109" s="109">
        <f t="shared" si="4"/>
        <v>0</v>
      </c>
      <c r="J109" s="140"/>
      <c r="K109" s="140"/>
      <c r="L109" s="140"/>
      <c r="M109" s="140"/>
      <c r="N109" s="140"/>
    </row>
    <row r="110" spans="1:14" ht="15.75">
      <c r="A110" s="134">
        <v>98</v>
      </c>
      <c r="B110" s="161" t="s">
        <v>173</v>
      </c>
      <c r="C110" s="109">
        <f t="shared" si="3"/>
        <v>2376753</v>
      </c>
      <c r="D110" s="109"/>
      <c r="E110" s="109">
        <v>2376753</v>
      </c>
      <c r="F110" s="109"/>
      <c r="G110" s="143"/>
      <c r="H110" s="143"/>
      <c r="I110" s="109">
        <f t="shared" si="4"/>
        <v>0</v>
      </c>
      <c r="J110" s="140"/>
      <c r="K110" s="140"/>
      <c r="L110" s="140"/>
      <c r="M110" s="140"/>
      <c r="N110" s="140"/>
    </row>
    <row r="111" spans="1:14" ht="15.75">
      <c r="A111" s="134">
        <v>99</v>
      </c>
      <c r="B111" s="161" t="s">
        <v>174</v>
      </c>
      <c r="C111" s="109">
        <f t="shared" si="3"/>
        <v>4031466</v>
      </c>
      <c r="D111" s="109"/>
      <c r="E111" s="109">
        <v>4031466</v>
      </c>
      <c r="F111" s="109"/>
      <c r="G111" s="143"/>
      <c r="H111" s="143"/>
      <c r="I111" s="109">
        <f t="shared" si="4"/>
        <v>0</v>
      </c>
      <c r="J111" s="140"/>
      <c r="K111" s="140"/>
      <c r="L111" s="140"/>
      <c r="M111" s="140"/>
      <c r="N111" s="140"/>
    </row>
    <row r="112" spans="1:14" ht="26.25">
      <c r="A112" s="134">
        <v>100</v>
      </c>
      <c r="B112" s="164" t="s">
        <v>275</v>
      </c>
      <c r="C112" s="109">
        <f t="shared" si="3"/>
        <v>4987112</v>
      </c>
      <c r="D112" s="109"/>
      <c r="E112" s="109">
        <v>4987112</v>
      </c>
      <c r="F112" s="109"/>
      <c r="G112" s="143"/>
      <c r="H112" s="143"/>
      <c r="I112" s="109">
        <f t="shared" si="4"/>
        <v>0</v>
      </c>
      <c r="J112" s="140"/>
      <c r="K112" s="140"/>
      <c r="L112" s="140"/>
      <c r="M112" s="140"/>
      <c r="N112" s="140"/>
    </row>
    <row r="113" spans="1:14" ht="15.75">
      <c r="A113" s="134">
        <v>101</v>
      </c>
      <c r="B113" s="161" t="s">
        <v>175</v>
      </c>
      <c r="C113" s="109">
        <f t="shared" si="3"/>
        <v>2365374</v>
      </c>
      <c r="D113" s="109"/>
      <c r="E113" s="109">
        <v>2365374</v>
      </c>
      <c r="F113" s="109"/>
      <c r="G113" s="143"/>
      <c r="H113" s="143"/>
      <c r="I113" s="109">
        <f t="shared" si="4"/>
        <v>0</v>
      </c>
      <c r="J113" s="140"/>
      <c r="K113" s="140"/>
      <c r="L113" s="140"/>
      <c r="M113" s="140"/>
      <c r="N113" s="140"/>
    </row>
    <row r="114" spans="1:14" ht="15.75">
      <c r="A114" s="134">
        <v>102</v>
      </c>
      <c r="B114" s="165" t="s">
        <v>334</v>
      </c>
      <c r="C114" s="109">
        <f t="shared" si="3"/>
        <v>2542984</v>
      </c>
      <c r="D114" s="109"/>
      <c r="E114" s="143"/>
      <c r="F114" s="109">
        <v>2542984</v>
      </c>
      <c r="G114" s="143"/>
      <c r="H114" s="143"/>
      <c r="I114" s="109">
        <f t="shared" si="4"/>
        <v>0</v>
      </c>
      <c r="J114" s="140"/>
      <c r="K114" s="140"/>
      <c r="L114" s="140"/>
      <c r="M114" s="140"/>
      <c r="N114" s="140"/>
    </row>
    <row r="115" spans="1:14" ht="15.75">
      <c r="A115" s="134">
        <v>103</v>
      </c>
      <c r="B115" s="166" t="s">
        <v>335</v>
      </c>
      <c r="C115" s="109">
        <f t="shared" si="3"/>
        <v>2112114</v>
      </c>
      <c r="D115" s="109"/>
      <c r="E115" s="143"/>
      <c r="F115" s="143"/>
      <c r="G115" s="109">
        <f>1826727</f>
        <v>1826727</v>
      </c>
      <c r="H115" s="143"/>
      <c r="I115" s="109">
        <f t="shared" si="4"/>
        <v>285387</v>
      </c>
      <c r="J115" s="140"/>
      <c r="K115" s="109">
        <f>285387</f>
        <v>285387</v>
      </c>
      <c r="L115" s="140"/>
      <c r="M115" s="140"/>
      <c r="N115" s="140"/>
    </row>
    <row r="116" spans="1:14" ht="15.75">
      <c r="A116" s="134">
        <v>104</v>
      </c>
      <c r="B116" s="165" t="s">
        <v>278</v>
      </c>
      <c r="C116" s="109">
        <f t="shared" si="3"/>
        <v>2761681</v>
      </c>
      <c r="D116" s="109"/>
      <c r="E116" s="143"/>
      <c r="F116" s="143"/>
      <c r="G116" s="109">
        <f>2311681</f>
        <v>2311681</v>
      </c>
      <c r="H116" s="143"/>
      <c r="I116" s="109">
        <f t="shared" si="4"/>
        <v>450000</v>
      </c>
      <c r="J116" s="140"/>
      <c r="K116" s="109">
        <f>450000</f>
        <v>450000</v>
      </c>
      <c r="L116" s="140"/>
      <c r="M116" s="140"/>
      <c r="N116" s="140"/>
    </row>
    <row r="117" spans="1:14" ht="15.75">
      <c r="A117" s="134">
        <v>105</v>
      </c>
      <c r="B117" s="167" t="s">
        <v>279</v>
      </c>
      <c r="C117" s="109">
        <f t="shared" si="3"/>
        <v>1392158</v>
      </c>
      <c r="D117" s="109"/>
      <c r="E117" s="143"/>
      <c r="F117" s="143"/>
      <c r="G117" s="143"/>
      <c r="H117" s="109">
        <v>1392158</v>
      </c>
      <c r="I117" s="109">
        <f t="shared" si="4"/>
        <v>0</v>
      </c>
      <c r="J117" s="140"/>
      <c r="K117" s="140"/>
      <c r="L117" s="140"/>
      <c r="M117" s="140"/>
      <c r="N117" s="140"/>
    </row>
    <row r="118" spans="1:14" ht="15.75">
      <c r="A118" s="134">
        <v>106</v>
      </c>
      <c r="B118" s="168" t="s">
        <v>280</v>
      </c>
      <c r="C118" s="109">
        <f t="shared" si="3"/>
        <v>3163997</v>
      </c>
      <c r="D118" s="109"/>
      <c r="E118" s="143"/>
      <c r="F118" s="143"/>
      <c r="G118" s="143"/>
      <c r="H118" s="109">
        <v>3163997</v>
      </c>
      <c r="I118" s="109">
        <f t="shared" si="4"/>
        <v>0</v>
      </c>
      <c r="J118" s="140"/>
      <c r="K118" s="140"/>
      <c r="L118" s="140"/>
      <c r="M118" s="140"/>
      <c r="N118" s="140"/>
    </row>
    <row r="119" spans="1:14" ht="15.75">
      <c r="A119" s="134">
        <v>107</v>
      </c>
      <c r="B119" s="168" t="s">
        <v>177</v>
      </c>
      <c r="C119" s="109">
        <f t="shared" si="3"/>
        <v>565893</v>
      </c>
      <c r="D119" s="109"/>
      <c r="E119" s="143"/>
      <c r="F119" s="143"/>
      <c r="G119" s="143"/>
      <c r="H119" s="143"/>
      <c r="I119" s="109">
        <f t="shared" si="4"/>
        <v>565893</v>
      </c>
      <c r="J119" s="140"/>
      <c r="K119" s="109">
        <v>565893</v>
      </c>
      <c r="L119" s="140"/>
      <c r="M119" s="140"/>
      <c r="N119" s="140"/>
    </row>
    <row r="120" spans="1:14" ht="15.75">
      <c r="A120" s="134">
        <v>108</v>
      </c>
      <c r="B120" s="168" t="s">
        <v>281</v>
      </c>
      <c r="C120" s="109">
        <f t="shared" si="3"/>
        <v>142641</v>
      </c>
      <c r="D120" s="109"/>
      <c r="E120" s="143"/>
      <c r="F120" s="143"/>
      <c r="G120" s="143"/>
      <c r="H120" s="143"/>
      <c r="I120" s="109">
        <f t="shared" si="4"/>
        <v>142641</v>
      </c>
      <c r="J120" s="140"/>
      <c r="K120" s="109">
        <v>142641</v>
      </c>
      <c r="L120" s="140"/>
      <c r="M120" s="140"/>
      <c r="N120" s="140"/>
    </row>
    <row r="121" spans="1:14" ht="15.75">
      <c r="A121" s="134">
        <v>109</v>
      </c>
      <c r="B121" s="168" t="s">
        <v>10</v>
      </c>
      <c r="C121" s="109">
        <f t="shared" si="3"/>
        <v>392574</v>
      </c>
      <c r="D121" s="109"/>
      <c r="E121" s="143"/>
      <c r="F121" s="143"/>
      <c r="G121" s="143"/>
      <c r="H121" s="143"/>
      <c r="I121" s="109">
        <f t="shared" si="4"/>
        <v>392574</v>
      </c>
      <c r="J121" s="140"/>
      <c r="K121" s="109">
        <v>392574</v>
      </c>
      <c r="L121" s="140"/>
      <c r="M121" s="140"/>
      <c r="N121" s="140"/>
    </row>
    <row r="122" spans="1:14" ht="15.75">
      <c r="A122" s="134">
        <v>110</v>
      </c>
      <c r="B122" s="168" t="s">
        <v>282</v>
      </c>
      <c r="C122" s="109">
        <f t="shared" si="3"/>
        <v>1305208</v>
      </c>
      <c r="D122" s="109"/>
      <c r="E122" s="143"/>
      <c r="F122" s="143"/>
      <c r="G122" s="143"/>
      <c r="H122" s="143"/>
      <c r="I122" s="109">
        <f t="shared" si="4"/>
        <v>1305208</v>
      </c>
      <c r="J122" s="109">
        <f>1170000</f>
        <v>1170000</v>
      </c>
      <c r="K122" s="109">
        <f>135208</f>
        <v>135208</v>
      </c>
      <c r="L122" s="140"/>
      <c r="M122" s="140"/>
      <c r="N122" s="140"/>
    </row>
    <row r="123" spans="1:14" ht="15.75">
      <c r="A123" s="134">
        <v>111</v>
      </c>
      <c r="B123" s="165" t="s">
        <v>189</v>
      </c>
      <c r="C123" s="109">
        <f t="shared" si="3"/>
        <v>1105500</v>
      </c>
      <c r="D123" s="109">
        <v>1105500</v>
      </c>
      <c r="E123" s="143"/>
      <c r="F123" s="143"/>
      <c r="G123" s="143"/>
      <c r="H123" s="143"/>
      <c r="I123" s="109">
        <f t="shared" si="4"/>
        <v>0</v>
      </c>
      <c r="J123" s="140"/>
      <c r="K123" s="140"/>
      <c r="L123" s="140"/>
      <c r="M123" s="140"/>
      <c r="N123" s="140"/>
    </row>
    <row r="124" spans="1:14" ht="15.75">
      <c r="A124" s="134">
        <v>112</v>
      </c>
      <c r="B124" s="165" t="s">
        <v>0</v>
      </c>
      <c r="C124" s="109">
        <f t="shared" si="3"/>
        <v>801000</v>
      </c>
      <c r="D124" s="109">
        <f>541000</f>
        <v>541000</v>
      </c>
      <c r="E124" s="143"/>
      <c r="F124" s="143"/>
      <c r="G124" s="143"/>
      <c r="H124" s="143"/>
      <c r="I124" s="109">
        <f t="shared" si="4"/>
        <v>260000</v>
      </c>
      <c r="J124" s="140"/>
      <c r="K124" s="109">
        <f>260000</f>
        <v>260000</v>
      </c>
      <c r="L124" s="140"/>
      <c r="M124" s="140"/>
      <c r="N124" s="140"/>
    </row>
    <row r="125" spans="1:14" ht="15.75">
      <c r="A125" s="134">
        <v>113</v>
      </c>
      <c r="B125" s="165" t="s">
        <v>283</v>
      </c>
      <c r="C125" s="109">
        <f t="shared" si="3"/>
        <v>27000</v>
      </c>
      <c r="D125" s="109"/>
      <c r="E125" s="143"/>
      <c r="F125" s="143"/>
      <c r="G125" s="143"/>
      <c r="H125" s="143"/>
      <c r="I125" s="109">
        <f t="shared" si="4"/>
        <v>0</v>
      </c>
      <c r="J125" s="140"/>
      <c r="K125" s="140"/>
      <c r="L125" s="140"/>
      <c r="M125" s="140"/>
      <c r="N125" s="109">
        <v>27000</v>
      </c>
    </row>
    <row r="126" spans="1:14" ht="15.75">
      <c r="A126" s="134">
        <v>114</v>
      </c>
      <c r="B126" s="165" t="s">
        <v>1</v>
      </c>
      <c r="C126" s="109">
        <f t="shared" si="3"/>
        <v>37000</v>
      </c>
      <c r="D126" s="109"/>
      <c r="E126" s="143"/>
      <c r="F126" s="143"/>
      <c r="G126" s="143"/>
      <c r="H126" s="143"/>
      <c r="I126" s="109">
        <f t="shared" si="4"/>
        <v>0</v>
      </c>
      <c r="J126" s="140"/>
      <c r="K126" s="140"/>
      <c r="L126" s="140"/>
      <c r="M126" s="140"/>
      <c r="N126" s="109">
        <v>37000</v>
      </c>
    </row>
    <row r="127" spans="1:14" ht="15.75">
      <c r="A127" s="134">
        <v>115</v>
      </c>
      <c r="B127" s="165" t="s">
        <v>284</v>
      </c>
      <c r="C127" s="109">
        <f t="shared" si="3"/>
        <v>27000</v>
      </c>
      <c r="D127" s="109"/>
      <c r="E127" s="143"/>
      <c r="F127" s="143"/>
      <c r="G127" s="143"/>
      <c r="H127" s="143"/>
      <c r="I127" s="109">
        <f t="shared" si="4"/>
        <v>0</v>
      </c>
      <c r="J127" s="140"/>
      <c r="K127" s="140"/>
      <c r="L127" s="140"/>
      <c r="M127" s="140"/>
      <c r="N127" s="109">
        <v>27000</v>
      </c>
    </row>
    <row r="128" spans="1:14" ht="15.75">
      <c r="A128" s="134">
        <v>116</v>
      </c>
      <c r="B128" s="165" t="s">
        <v>285</v>
      </c>
      <c r="C128" s="109">
        <f t="shared" si="3"/>
        <v>7500</v>
      </c>
      <c r="D128" s="109"/>
      <c r="E128" s="143"/>
      <c r="F128" s="143"/>
      <c r="G128" s="143"/>
      <c r="H128" s="143"/>
      <c r="I128" s="109">
        <f t="shared" si="4"/>
        <v>0</v>
      </c>
      <c r="J128" s="140"/>
      <c r="K128" s="140"/>
      <c r="L128" s="140"/>
      <c r="M128" s="140"/>
      <c r="N128" s="109">
        <v>7500</v>
      </c>
    </row>
    <row r="129" spans="1:14" ht="15.75">
      <c r="A129" s="134">
        <v>117</v>
      </c>
      <c r="B129" s="169" t="s">
        <v>338</v>
      </c>
      <c r="C129" s="109">
        <f t="shared" si="3"/>
        <v>80000</v>
      </c>
      <c r="D129" s="109"/>
      <c r="E129" s="143"/>
      <c r="F129" s="143"/>
      <c r="G129" s="143"/>
      <c r="H129" s="143"/>
      <c r="I129" s="109">
        <f t="shared" si="4"/>
        <v>0</v>
      </c>
      <c r="J129" s="140"/>
      <c r="K129" s="140"/>
      <c r="L129" s="140"/>
      <c r="M129" s="140"/>
      <c r="N129" s="109">
        <v>80000</v>
      </c>
    </row>
    <row r="130" spans="1:14" ht="15.75">
      <c r="A130" s="134">
        <v>118</v>
      </c>
      <c r="B130" s="169" t="s">
        <v>337</v>
      </c>
      <c r="C130" s="109">
        <f t="shared" si="3"/>
        <v>7500</v>
      </c>
      <c r="D130" s="109"/>
      <c r="E130" s="143"/>
      <c r="F130" s="143"/>
      <c r="G130" s="143"/>
      <c r="H130" s="143"/>
      <c r="I130" s="109">
        <f t="shared" si="4"/>
        <v>0</v>
      </c>
      <c r="J130" s="140"/>
      <c r="K130" s="140"/>
      <c r="L130" s="140"/>
      <c r="M130" s="140"/>
      <c r="N130" s="109">
        <v>7500</v>
      </c>
    </row>
    <row r="131" spans="1:14" ht="15.75">
      <c r="A131" s="134">
        <v>119</v>
      </c>
      <c r="B131" s="169" t="s">
        <v>339</v>
      </c>
      <c r="C131" s="109">
        <f t="shared" si="3"/>
        <v>400000</v>
      </c>
      <c r="D131" s="109"/>
      <c r="E131" s="143"/>
      <c r="F131" s="143"/>
      <c r="G131" s="143"/>
      <c r="H131" s="143"/>
      <c r="I131" s="109">
        <f t="shared" si="4"/>
        <v>0</v>
      </c>
      <c r="J131" s="140"/>
      <c r="K131" s="140"/>
      <c r="L131" s="140"/>
      <c r="M131" s="140"/>
      <c r="N131" s="109">
        <v>400000</v>
      </c>
    </row>
    <row r="132" spans="1:14" ht="15.75">
      <c r="A132" s="134">
        <v>120</v>
      </c>
      <c r="B132" s="170" t="s">
        <v>286</v>
      </c>
      <c r="C132" s="109">
        <f t="shared" si="3"/>
        <v>400000</v>
      </c>
      <c r="D132" s="109"/>
      <c r="E132" s="143"/>
      <c r="F132" s="143"/>
      <c r="G132" s="143"/>
      <c r="H132" s="143"/>
      <c r="I132" s="109">
        <f t="shared" si="4"/>
        <v>400000</v>
      </c>
      <c r="J132" s="140"/>
      <c r="K132" s="109">
        <v>400000</v>
      </c>
      <c r="L132" s="140"/>
      <c r="M132" s="140"/>
      <c r="N132" s="140"/>
    </row>
    <row r="133" spans="1:14" ht="15.75">
      <c r="A133" s="134">
        <v>121</v>
      </c>
      <c r="B133" s="170" t="s">
        <v>287</v>
      </c>
      <c r="C133" s="109">
        <f t="shared" si="3"/>
        <v>500000</v>
      </c>
      <c r="D133" s="109"/>
      <c r="E133" s="143"/>
      <c r="F133" s="143"/>
      <c r="G133" s="143"/>
      <c r="H133" s="143"/>
      <c r="I133" s="109">
        <f t="shared" si="4"/>
        <v>500000</v>
      </c>
      <c r="J133" s="140"/>
      <c r="K133" s="140">
        <v>500000</v>
      </c>
      <c r="L133" s="140"/>
      <c r="M133" s="140"/>
      <c r="N133" s="140"/>
    </row>
    <row r="134" spans="1:14" ht="15.75">
      <c r="A134" s="134">
        <v>122</v>
      </c>
      <c r="B134" s="170" t="s">
        <v>290</v>
      </c>
      <c r="C134" s="109">
        <f t="shared" si="3"/>
        <v>46280</v>
      </c>
      <c r="D134" s="109"/>
      <c r="E134" s="143"/>
      <c r="F134" s="143"/>
      <c r="G134" s="143"/>
      <c r="H134" s="143"/>
      <c r="I134" s="109">
        <f t="shared" si="4"/>
        <v>46280</v>
      </c>
      <c r="J134" s="109">
        <v>46280</v>
      </c>
      <c r="K134" s="140"/>
      <c r="L134" s="140"/>
      <c r="M134" s="140"/>
      <c r="N134" s="140"/>
    </row>
    <row r="135" spans="1:14" ht="15.75">
      <c r="A135" s="134">
        <v>123</v>
      </c>
      <c r="B135" s="170" t="s">
        <v>292</v>
      </c>
      <c r="C135" s="109">
        <f t="shared" si="3"/>
        <v>1089382</v>
      </c>
      <c r="D135" s="109"/>
      <c r="E135" s="143"/>
      <c r="F135" s="143"/>
      <c r="G135" s="143"/>
      <c r="H135" s="143"/>
      <c r="I135" s="109">
        <f t="shared" si="4"/>
        <v>1089382</v>
      </c>
      <c r="J135" s="140"/>
      <c r="K135" s="109">
        <v>1089382</v>
      </c>
      <c r="L135" s="140"/>
      <c r="M135" s="140"/>
      <c r="N135" s="140"/>
    </row>
    <row r="136" spans="1:14" ht="15.75">
      <c r="A136" s="134">
        <v>124</v>
      </c>
      <c r="B136" s="170" t="s">
        <v>18</v>
      </c>
      <c r="C136" s="109">
        <f t="shared" si="3"/>
        <v>3918000</v>
      </c>
      <c r="D136" s="109"/>
      <c r="E136" s="143"/>
      <c r="F136" s="143"/>
      <c r="G136" s="143"/>
      <c r="H136" s="143"/>
      <c r="I136" s="109">
        <f t="shared" si="4"/>
        <v>3918000</v>
      </c>
      <c r="J136" s="140">
        <v>1300000</v>
      </c>
      <c r="K136" s="140">
        <v>2618000</v>
      </c>
      <c r="L136" s="140"/>
      <c r="M136" s="140"/>
      <c r="N136" s="140"/>
    </row>
    <row r="137" spans="1:14" ht="15.75">
      <c r="A137" s="134">
        <v>125</v>
      </c>
      <c r="B137" s="170" t="s">
        <v>298</v>
      </c>
      <c r="C137" s="109">
        <f t="shared" si="3"/>
        <v>250000</v>
      </c>
      <c r="D137" s="109"/>
      <c r="E137" s="143"/>
      <c r="F137" s="143"/>
      <c r="G137" s="143"/>
      <c r="H137" s="143"/>
      <c r="I137" s="109">
        <f t="shared" si="4"/>
        <v>250000</v>
      </c>
      <c r="J137" s="140"/>
      <c r="K137" s="109">
        <v>250000</v>
      </c>
      <c r="L137" s="140"/>
      <c r="M137" s="140"/>
      <c r="N137" s="140"/>
    </row>
    <row r="138" spans="1:14" ht="15.75">
      <c r="A138" s="134">
        <v>126</v>
      </c>
      <c r="B138" s="170" t="s">
        <v>299</v>
      </c>
      <c r="C138" s="109">
        <f t="shared" si="3"/>
        <v>250000</v>
      </c>
      <c r="D138" s="109"/>
      <c r="E138" s="143"/>
      <c r="F138" s="143"/>
      <c r="G138" s="143"/>
      <c r="H138" s="143"/>
      <c r="I138" s="109">
        <f t="shared" si="4"/>
        <v>250000</v>
      </c>
      <c r="J138" s="140"/>
      <c r="K138" s="109">
        <v>250000</v>
      </c>
      <c r="L138" s="140"/>
      <c r="M138" s="140"/>
      <c r="N138" s="140"/>
    </row>
    <row r="139" spans="1:14" ht="10.5" customHeight="1">
      <c r="A139" s="171"/>
      <c r="B139" s="172"/>
      <c r="C139" s="172"/>
      <c r="D139" s="172"/>
      <c r="E139" s="173"/>
      <c r="F139" s="173"/>
      <c r="G139" s="173"/>
      <c r="H139" s="173"/>
      <c r="I139" s="173"/>
      <c r="J139" s="174"/>
      <c r="K139" s="174"/>
      <c r="L139" s="174"/>
      <c r="M139" s="174"/>
      <c r="N139" s="174"/>
    </row>
    <row r="140" spans="1:4" ht="18.75">
      <c r="A140" s="31"/>
      <c r="B140" s="31"/>
      <c r="C140" s="31"/>
      <c r="D140" s="31"/>
    </row>
    <row r="141" spans="1:14" ht="18.75">
      <c r="A141" s="241"/>
      <c r="B141" s="241"/>
      <c r="C141" s="241"/>
      <c r="D141" s="241"/>
      <c r="E141" s="241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ht="18.75">
      <c r="A142" s="241"/>
      <c r="B142" s="241"/>
      <c r="C142" s="241"/>
      <c r="D142" s="241"/>
      <c r="E142" s="241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4" ht="15.75">
      <c r="B143" s="14"/>
      <c r="C143" s="14"/>
      <c r="D143" s="14"/>
    </row>
    <row r="144" spans="2:11" ht="15.75">
      <c r="B144" s="7"/>
      <c r="C144" s="7"/>
      <c r="D144" s="7"/>
      <c r="K144" s="83"/>
    </row>
    <row r="145" spans="2:4" ht="15.75">
      <c r="B145" s="7"/>
      <c r="C145" s="7"/>
      <c r="D145" s="7"/>
    </row>
    <row r="146" spans="2:4" ht="15.75">
      <c r="B146" s="7"/>
      <c r="C146" s="7"/>
      <c r="D146" s="7"/>
    </row>
    <row r="147" spans="1:14" ht="18.75">
      <c r="A147" s="240"/>
      <c r="B147" s="240"/>
      <c r="C147" s="240"/>
      <c r="D147" s="240"/>
      <c r="E147" s="240"/>
      <c r="F147" s="10"/>
      <c r="G147" s="10"/>
      <c r="H147" s="10"/>
      <c r="I147" s="10"/>
      <c r="J147" s="10"/>
      <c r="K147" s="10"/>
      <c r="L147" s="10"/>
      <c r="M147" s="10"/>
      <c r="N147" s="10"/>
    </row>
  </sheetData>
  <sheetProtection/>
  <mergeCells count="22">
    <mergeCell ref="B8:B10"/>
    <mergeCell ref="C8:C10"/>
    <mergeCell ref="J9:K9"/>
    <mergeCell ref="N9:N10"/>
    <mergeCell ref="A141:E141"/>
    <mergeCell ref="A142:E142"/>
    <mergeCell ref="A147:E147"/>
    <mergeCell ref="L9:L10"/>
    <mergeCell ref="F9:F10"/>
    <mergeCell ref="H9:H10"/>
    <mergeCell ref="D9:D10"/>
    <mergeCell ref="A8:A10"/>
    <mergeCell ref="L1:N1"/>
    <mergeCell ref="A4:N4"/>
    <mergeCell ref="A5:N5"/>
    <mergeCell ref="K7:N7"/>
    <mergeCell ref="A6:N6"/>
    <mergeCell ref="E9:E10"/>
    <mergeCell ref="D8:N8"/>
    <mergeCell ref="M9:M10"/>
    <mergeCell ref="G9:G10"/>
    <mergeCell ref="I9:I10"/>
  </mergeCells>
  <printOptions/>
  <pageMargins left="0" right="0" top="0.25" bottom="0.25" header="0.27" footer="0.25"/>
  <pageSetup horizontalDpi="600" verticalDpi="600" orientation="landscape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4.3984375" style="200" customWidth="1"/>
    <col min="2" max="2" width="17.69921875" style="200" customWidth="1"/>
    <col min="3" max="4" width="11.69921875" style="200" customWidth="1"/>
    <col min="5" max="5" width="12.19921875" style="200" customWidth="1"/>
    <col min="6" max="6" width="13.59765625" style="200" customWidth="1"/>
    <col min="7" max="7" width="11.5" style="200" customWidth="1"/>
    <col min="8" max="8" width="12.8984375" style="200" customWidth="1"/>
    <col min="9" max="9" width="12" style="200" customWidth="1"/>
    <col min="10" max="10" width="13.19921875" style="200" customWidth="1"/>
    <col min="11" max="11" width="9" style="200" customWidth="1"/>
    <col min="12" max="12" width="11" style="200" customWidth="1"/>
    <col min="13" max="13" width="11.09765625" style="200" bestFit="1" customWidth="1"/>
    <col min="14" max="16384" width="9" style="200" customWidth="1"/>
  </cols>
  <sheetData>
    <row r="1" spans="1:10" ht="15" customHeight="1">
      <c r="A1" s="199"/>
      <c r="H1" s="255" t="s">
        <v>347</v>
      </c>
      <c r="I1" s="255"/>
      <c r="J1" s="255"/>
    </row>
    <row r="2" spans="1:10" ht="19.5" customHeight="1">
      <c r="A2" s="201" t="s">
        <v>348</v>
      </c>
      <c r="B2" s="202"/>
      <c r="C2" s="202"/>
      <c r="D2" s="202"/>
      <c r="E2" s="202"/>
      <c r="F2" s="202"/>
      <c r="G2" s="202"/>
      <c r="H2" s="202"/>
      <c r="I2" s="202"/>
      <c r="J2" s="202"/>
    </row>
    <row r="4" spans="1:10" ht="15.75">
      <c r="A4" s="238" t="s">
        <v>349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0" ht="15.75">
      <c r="A5" s="256" t="s">
        <v>350</v>
      </c>
      <c r="B5" s="256"/>
      <c r="C5" s="256"/>
      <c r="D5" s="256"/>
      <c r="E5" s="256"/>
      <c r="F5" s="256"/>
      <c r="G5" s="256"/>
      <c r="H5" s="256"/>
      <c r="I5" s="256"/>
      <c r="J5" s="256"/>
    </row>
    <row r="6" ht="15.75">
      <c r="J6" s="203" t="s">
        <v>351</v>
      </c>
    </row>
    <row r="7" spans="1:10" ht="32.25" customHeight="1">
      <c r="A7" s="254" t="s">
        <v>352</v>
      </c>
      <c r="B7" s="254" t="s">
        <v>353</v>
      </c>
      <c r="C7" s="254" t="s">
        <v>354</v>
      </c>
      <c r="D7" s="254" t="s">
        <v>355</v>
      </c>
      <c r="E7" s="254"/>
      <c r="F7" s="254"/>
      <c r="G7" s="254" t="s">
        <v>356</v>
      </c>
      <c r="H7" s="254" t="s">
        <v>357</v>
      </c>
      <c r="I7" s="254" t="s">
        <v>52</v>
      </c>
      <c r="J7" s="254" t="s">
        <v>358</v>
      </c>
    </row>
    <row r="8" spans="1:10" ht="15.75">
      <c r="A8" s="254"/>
      <c r="B8" s="254"/>
      <c r="C8" s="254"/>
      <c r="D8" s="254" t="s">
        <v>111</v>
      </c>
      <c r="E8" s="254" t="s">
        <v>359</v>
      </c>
      <c r="F8" s="254"/>
      <c r="G8" s="254"/>
      <c r="H8" s="254"/>
      <c r="I8" s="254"/>
      <c r="J8" s="254"/>
    </row>
    <row r="9" spans="1:10" ht="63">
      <c r="A9" s="254"/>
      <c r="B9" s="254"/>
      <c r="C9" s="254"/>
      <c r="D9" s="254"/>
      <c r="E9" s="204" t="s">
        <v>360</v>
      </c>
      <c r="F9" s="204" t="s">
        <v>361</v>
      </c>
      <c r="G9" s="254"/>
      <c r="H9" s="254"/>
      <c r="I9" s="254"/>
      <c r="J9" s="254"/>
    </row>
    <row r="10" spans="1:10" ht="15.75">
      <c r="A10" s="205" t="s">
        <v>8</v>
      </c>
      <c r="B10" s="205" t="s">
        <v>7</v>
      </c>
      <c r="C10" s="205">
        <v>1</v>
      </c>
      <c r="D10" s="205">
        <v>2</v>
      </c>
      <c r="E10" s="205">
        <v>3</v>
      </c>
      <c r="F10" s="205">
        <v>4</v>
      </c>
      <c r="G10" s="205">
        <v>5</v>
      </c>
      <c r="H10" s="205">
        <v>6</v>
      </c>
      <c r="I10" s="205">
        <v>7</v>
      </c>
      <c r="J10" s="205">
        <v>8</v>
      </c>
    </row>
    <row r="11" spans="1:13" ht="15.75">
      <c r="A11" s="206"/>
      <c r="B11" s="207" t="s">
        <v>306</v>
      </c>
      <c r="C11" s="208">
        <f>SUM(C12:C31)</f>
        <v>23409450</v>
      </c>
      <c r="D11" s="208">
        <f aca="true" t="shared" si="0" ref="D11:J11">SUM(D12:D31)</f>
        <v>13961355</v>
      </c>
      <c r="E11" s="208">
        <f t="shared" si="0"/>
        <v>1729800</v>
      </c>
      <c r="F11" s="208">
        <f t="shared" si="0"/>
        <v>12231555</v>
      </c>
      <c r="G11" s="208">
        <f t="shared" si="0"/>
        <v>67832833</v>
      </c>
      <c r="H11" s="208">
        <f t="shared" si="0"/>
        <v>0</v>
      </c>
      <c r="I11" s="208">
        <f t="shared" si="0"/>
        <v>0</v>
      </c>
      <c r="J11" s="208">
        <f t="shared" si="0"/>
        <v>86324265</v>
      </c>
      <c r="L11" s="209">
        <f>J11-D11</f>
        <v>72362910</v>
      </c>
      <c r="M11" s="209">
        <f>J11-G11-D11</f>
        <v>4530077</v>
      </c>
    </row>
    <row r="12" spans="1:12" ht="15.75">
      <c r="A12" s="210">
        <v>1</v>
      </c>
      <c r="B12" s="211" t="s">
        <v>23</v>
      </c>
      <c r="C12" s="212">
        <v>37150</v>
      </c>
      <c r="D12" s="213">
        <f>E12+F12</f>
        <v>31105</v>
      </c>
      <c r="E12" s="212">
        <v>7000</v>
      </c>
      <c r="F12" s="212">
        <v>24105</v>
      </c>
      <c r="G12" s="212">
        <v>3358277</v>
      </c>
      <c r="H12" s="214"/>
      <c r="I12" s="214"/>
      <c r="J12" s="212">
        <v>3593873</v>
      </c>
      <c r="L12" s="209">
        <f aca="true" t="shared" si="1" ref="L12:L31">J12-D12</f>
        <v>3562768</v>
      </c>
    </row>
    <row r="13" spans="1:12" ht="15.75">
      <c r="A13" s="215">
        <v>2</v>
      </c>
      <c r="B13" s="128" t="s">
        <v>25</v>
      </c>
      <c r="C13" s="216">
        <v>4312000</v>
      </c>
      <c r="D13" s="217">
        <f aca="true" t="shared" si="2" ref="D13:D31">E13+F13</f>
        <v>2494400</v>
      </c>
      <c r="E13" s="216">
        <v>96000</v>
      </c>
      <c r="F13" s="216">
        <v>2398400</v>
      </c>
      <c r="G13" s="216">
        <v>1992623</v>
      </c>
      <c r="H13" s="218"/>
      <c r="I13" s="218"/>
      <c r="J13" s="216">
        <v>4531349</v>
      </c>
      <c r="L13" s="209">
        <f t="shared" si="1"/>
        <v>2036949</v>
      </c>
    </row>
    <row r="14" spans="1:12" ht="15.75">
      <c r="A14" s="215">
        <v>3</v>
      </c>
      <c r="B14" s="128" t="s">
        <v>26</v>
      </c>
      <c r="C14" s="216">
        <v>188500</v>
      </c>
      <c r="D14" s="217">
        <f t="shared" si="2"/>
        <v>167750</v>
      </c>
      <c r="E14" s="216">
        <v>86000</v>
      </c>
      <c r="F14" s="216">
        <v>81750</v>
      </c>
      <c r="G14" s="216">
        <v>4135481</v>
      </c>
      <c r="H14" s="218"/>
      <c r="I14" s="218"/>
      <c r="J14" s="216">
        <v>4681048</v>
      </c>
      <c r="L14" s="209">
        <f t="shared" si="1"/>
        <v>4513298</v>
      </c>
    </row>
    <row r="15" spans="1:12" ht="15.75">
      <c r="A15" s="215">
        <v>4</v>
      </c>
      <c r="B15" s="128" t="s">
        <v>28</v>
      </c>
      <c r="C15" s="216">
        <v>268000</v>
      </c>
      <c r="D15" s="217">
        <f t="shared" si="2"/>
        <v>215100</v>
      </c>
      <c r="E15" s="216">
        <v>53000</v>
      </c>
      <c r="F15" s="216">
        <v>162100</v>
      </c>
      <c r="G15" s="216">
        <v>3376377</v>
      </c>
      <c r="H15" s="218"/>
      <c r="I15" s="218"/>
      <c r="J15" s="216">
        <v>3839238</v>
      </c>
      <c r="L15" s="209">
        <f t="shared" si="1"/>
        <v>3624138</v>
      </c>
    </row>
    <row r="16" spans="1:12" ht="15.75">
      <c r="A16" s="215">
        <v>5</v>
      </c>
      <c r="B16" s="128" t="s">
        <v>20</v>
      </c>
      <c r="C16" s="219">
        <v>1050500</v>
      </c>
      <c r="D16" s="217">
        <f t="shared" si="2"/>
        <v>572250</v>
      </c>
      <c r="E16" s="219">
        <v>55000</v>
      </c>
      <c r="F16" s="219">
        <v>517250</v>
      </c>
      <c r="G16" s="219">
        <v>3427131</v>
      </c>
      <c r="H16" s="220"/>
      <c r="I16" s="220"/>
      <c r="J16" s="219">
        <v>4143147</v>
      </c>
      <c r="L16" s="209">
        <f t="shared" si="1"/>
        <v>3570897</v>
      </c>
    </row>
    <row r="17" spans="1:12" ht="15.75">
      <c r="A17" s="215">
        <v>6</v>
      </c>
      <c r="B17" s="128" t="s">
        <v>362</v>
      </c>
      <c r="C17" s="219">
        <v>400500</v>
      </c>
      <c r="D17" s="217">
        <f t="shared" si="2"/>
        <v>303550</v>
      </c>
      <c r="E17" s="219">
        <v>59000</v>
      </c>
      <c r="F17" s="219">
        <v>244550</v>
      </c>
      <c r="G17" s="219">
        <v>4059630</v>
      </c>
      <c r="H17" s="220"/>
      <c r="I17" s="220"/>
      <c r="J17" s="219">
        <v>4925402</v>
      </c>
      <c r="L17" s="209">
        <f t="shared" si="1"/>
        <v>4621852</v>
      </c>
    </row>
    <row r="18" spans="1:12" ht="15.75">
      <c r="A18" s="215">
        <v>7</v>
      </c>
      <c r="B18" s="128" t="s">
        <v>35</v>
      </c>
      <c r="C18" s="219">
        <v>477750</v>
      </c>
      <c r="D18" s="217">
        <f t="shared" si="2"/>
        <v>390425</v>
      </c>
      <c r="E18" s="219">
        <v>105000</v>
      </c>
      <c r="F18" s="219">
        <v>285425</v>
      </c>
      <c r="G18" s="219">
        <v>4247361</v>
      </c>
      <c r="H18" s="220"/>
      <c r="I18" s="220"/>
      <c r="J18" s="219">
        <v>5248107</v>
      </c>
      <c r="L18" s="209">
        <f t="shared" si="1"/>
        <v>4857682</v>
      </c>
    </row>
    <row r="19" spans="1:12" ht="15.75">
      <c r="A19" s="215">
        <v>8</v>
      </c>
      <c r="B19" s="128" t="s">
        <v>29</v>
      </c>
      <c r="C19" s="219">
        <v>379500</v>
      </c>
      <c r="D19" s="217">
        <f t="shared" si="2"/>
        <v>297150</v>
      </c>
      <c r="E19" s="219">
        <v>54000</v>
      </c>
      <c r="F19" s="219">
        <v>243150</v>
      </c>
      <c r="G19" s="219">
        <v>4443003</v>
      </c>
      <c r="H19" s="220"/>
      <c r="I19" s="220"/>
      <c r="J19" s="219">
        <v>5217028</v>
      </c>
      <c r="L19" s="209">
        <f t="shared" si="1"/>
        <v>4919878</v>
      </c>
    </row>
    <row r="20" spans="1:12" ht="15.75">
      <c r="A20" s="215">
        <v>9</v>
      </c>
      <c r="B20" s="128" t="s">
        <v>363</v>
      </c>
      <c r="C20" s="219">
        <v>2035000</v>
      </c>
      <c r="D20" s="217">
        <f t="shared" si="2"/>
        <v>1237200</v>
      </c>
      <c r="E20" s="219">
        <v>260000</v>
      </c>
      <c r="F20" s="219">
        <v>977200</v>
      </c>
      <c r="G20" s="219">
        <v>2800751</v>
      </c>
      <c r="H20" s="220"/>
      <c r="I20" s="220"/>
      <c r="J20" s="219">
        <v>4037951</v>
      </c>
      <c r="L20" s="209">
        <f t="shared" si="1"/>
        <v>2800751</v>
      </c>
    </row>
    <row r="21" spans="1:12" ht="15.75">
      <c r="A21" s="215">
        <v>10</v>
      </c>
      <c r="B21" s="128" t="s">
        <v>30</v>
      </c>
      <c r="C21" s="219">
        <v>382500</v>
      </c>
      <c r="D21" s="217">
        <f t="shared" si="2"/>
        <v>309450</v>
      </c>
      <c r="E21" s="219">
        <v>67000</v>
      </c>
      <c r="F21" s="219">
        <v>242450</v>
      </c>
      <c r="G21" s="219">
        <v>4034953</v>
      </c>
      <c r="H21" s="220"/>
      <c r="I21" s="220"/>
      <c r="J21" s="219">
        <v>4518389</v>
      </c>
      <c r="L21" s="209">
        <f t="shared" si="1"/>
        <v>4208939</v>
      </c>
    </row>
    <row r="22" spans="1:12" ht="15.75">
      <c r="A22" s="215">
        <v>11</v>
      </c>
      <c r="B22" s="128" t="s">
        <v>27</v>
      </c>
      <c r="C22" s="219">
        <v>4185000</v>
      </c>
      <c r="D22" s="217">
        <f t="shared" si="2"/>
        <v>2620600</v>
      </c>
      <c r="E22" s="219">
        <v>332000</v>
      </c>
      <c r="F22" s="219">
        <v>2288600</v>
      </c>
      <c r="G22" s="219">
        <v>2769616</v>
      </c>
      <c r="H22" s="220"/>
      <c r="I22" s="220"/>
      <c r="J22" s="219">
        <v>5525244</v>
      </c>
      <c r="L22" s="209">
        <f t="shared" si="1"/>
        <v>2904644</v>
      </c>
    </row>
    <row r="23" spans="1:12" ht="15.75">
      <c r="A23" s="215">
        <v>12</v>
      </c>
      <c r="B23" s="128" t="s">
        <v>32</v>
      </c>
      <c r="C23" s="219">
        <v>3167000</v>
      </c>
      <c r="D23" s="217">
        <f t="shared" si="2"/>
        <v>1782300</v>
      </c>
      <c r="E23" s="219">
        <v>130000</v>
      </c>
      <c r="F23" s="219">
        <v>1652300</v>
      </c>
      <c r="G23" s="219">
        <v>2602957</v>
      </c>
      <c r="H23" s="220"/>
      <c r="I23" s="220"/>
      <c r="J23" s="219">
        <v>4385257</v>
      </c>
      <c r="L23" s="209">
        <f t="shared" si="1"/>
        <v>2602957</v>
      </c>
    </row>
    <row r="24" spans="1:12" ht="15.75">
      <c r="A24" s="215">
        <v>13</v>
      </c>
      <c r="B24" s="128" t="s">
        <v>33</v>
      </c>
      <c r="C24" s="219">
        <v>1479000</v>
      </c>
      <c r="D24" s="217">
        <f t="shared" si="2"/>
        <v>948200</v>
      </c>
      <c r="E24" s="219">
        <v>73000</v>
      </c>
      <c r="F24" s="219">
        <v>875200</v>
      </c>
      <c r="G24" s="219">
        <v>3008327</v>
      </c>
      <c r="H24" s="220"/>
      <c r="I24" s="220"/>
      <c r="J24" s="219">
        <v>3956527</v>
      </c>
      <c r="L24" s="209">
        <f t="shared" si="1"/>
        <v>3008327</v>
      </c>
    </row>
    <row r="25" spans="1:12" ht="15.75">
      <c r="A25" s="215">
        <v>14</v>
      </c>
      <c r="B25" s="128" t="s">
        <v>19</v>
      </c>
      <c r="C25" s="219">
        <v>1279500</v>
      </c>
      <c r="D25" s="217">
        <f t="shared" si="2"/>
        <v>811950</v>
      </c>
      <c r="E25" s="219">
        <v>52000</v>
      </c>
      <c r="F25" s="219">
        <v>759950</v>
      </c>
      <c r="G25" s="219">
        <v>2956583</v>
      </c>
      <c r="H25" s="220"/>
      <c r="I25" s="220"/>
      <c r="J25" s="219">
        <v>4180633</v>
      </c>
      <c r="L25" s="209">
        <f t="shared" si="1"/>
        <v>3368683</v>
      </c>
    </row>
    <row r="26" spans="1:12" ht="15.75">
      <c r="A26" s="215">
        <v>15</v>
      </c>
      <c r="B26" s="128" t="s">
        <v>22</v>
      </c>
      <c r="C26" s="219">
        <v>529000</v>
      </c>
      <c r="D26" s="217">
        <f t="shared" si="2"/>
        <v>448100</v>
      </c>
      <c r="E26" s="219">
        <v>126000</v>
      </c>
      <c r="F26" s="219">
        <v>322100</v>
      </c>
      <c r="G26" s="219">
        <v>3537276</v>
      </c>
      <c r="H26" s="220"/>
      <c r="I26" s="220"/>
      <c r="J26" s="219">
        <v>4077208</v>
      </c>
      <c r="L26" s="209">
        <f t="shared" si="1"/>
        <v>3629108</v>
      </c>
    </row>
    <row r="27" spans="1:12" ht="15.75">
      <c r="A27" s="215">
        <v>16</v>
      </c>
      <c r="B27" s="128" t="s">
        <v>364</v>
      </c>
      <c r="C27" s="219">
        <v>39000</v>
      </c>
      <c r="D27" s="217">
        <f t="shared" si="2"/>
        <v>39000</v>
      </c>
      <c r="E27" s="219">
        <v>39000</v>
      </c>
      <c r="F27" s="219">
        <v>0</v>
      </c>
      <c r="G27" s="219">
        <v>3125542</v>
      </c>
      <c r="H27" s="220"/>
      <c r="I27" s="220"/>
      <c r="J27" s="219">
        <v>3383614</v>
      </c>
      <c r="L27" s="209">
        <f t="shared" si="1"/>
        <v>3344614</v>
      </c>
    </row>
    <row r="28" spans="1:12" ht="15.75">
      <c r="A28" s="215">
        <v>17</v>
      </c>
      <c r="B28" s="128" t="s">
        <v>34</v>
      </c>
      <c r="C28" s="219">
        <v>1939000</v>
      </c>
      <c r="D28" s="217">
        <f t="shared" si="2"/>
        <v>288200</v>
      </c>
      <c r="E28" s="219">
        <v>58000</v>
      </c>
      <c r="F28" s="219">
        <v>230200</v>
      </c>
      <c r="G28" s="219">
        <v>3261010</v>
      </c>
      <c r="H28" s="220"/>
      <c r="I28" s="220"/>
      <c r="J28" s="219">
        <v>3802975</v>
      </c>
      <c r="L28" s="209">
        <f t="shared" si="1"/>
        <v>3514775</v>
      </c>
    </row>
    <row r="29" spans="1:12" ht="15.75">
      <c r="A29" s="215">
        <v>18</v>
      </c>
      <c r="B29" s="128" t="s">
        <v>31</v>
      </c>
      <c r="C29" s="219">
        <v>646000</v>
      </c>
      <c r="D29" s="217">
        <f t="shared" si="2"/>
        <v>512200</v>
      </c>
      <c r="E29" s="219">
        <v>28000</v>
      </c>
      <c r="F29" s="219">
        <v>484200</v>
      </c>
      <c r="G29" s="219">
        <v>4028913</v>
      </c>
      <c r="H29" s="220"/>
      <c r="I29" s="220"/>
      <c r="J29" s="219">
        <v>4810139</v>
      </c>
      <c r="L29" s="209">
        <f t="shared" si="1"/>
        <v>4297939</v>
      </c>
    </row>
    <row r="30" spans="1:12" ht="15.75">
      <c r="A30" s="215">
        <v>19</v>
      </c>
      <c r="B30" s="128" t="s">
        <v>24</v>
      </c>
      <c r="C30" s="219">
        <v>429000</v>
      </c>
      <c r="D30" s="217">
        <f t="shared" si="2"/>
        <v>348400</v>
      </c>
      <c r="E30" s="219">
        <v>27000</v>
      </c>
      <c r="F30" s="219">
        <v>321400</v>
      </c>
      <c r="G30" s="219">
        <v>3407849</v>
      </c>
      <c r="H30" s="220"/>
      <c r="I30" s="220"/>
      <c r="J30" s="219">
        <v>3880971</v>
      </c>
      <c r="L30" s="209">
        <f t="shared" si="1"/>
        <v>3532571</v>
      </c>
    </row>
    <row r="31" spans="1:12" ht="15.75">
      <c r="A31" s="221">
        <v>20</v>
      </c>
      <c r="B31" s="222" t="s">
        <v>21</v>
      </c>
      <c r="C31" s="223">
        <v>185550</v>
      </c>
      <c r="D31" s="224">
        <f t="shared" si="2"/>
        <v>144025</v>
      </c>
      <c r="E31" s="223">
        <v>22800</v>
      </c>
      <c r="F31" s="223">
        <v>121225</v>
      </c>
      <c r="G31" s="223">
        <v>3259173</v>
      </c>
      <c r="H31" s="225"/>
      <c r="I31" s="225"/>
      <c r="J31" s="223">
        <v>3586165</v>
      </c>
      <c r="L31" s="209">
        <f t="shared" si="1"/>
        <v>3442140</v>
      </c>
    </row>
  </sheetData>
  <sheetProtection/>
  <mergeCells count="13">
    <mergeCell ref="G7:G9"/>
    <mergeCell ref="H7:H9"/>
    <mergeCell ref="I7:I9"/>
    <mergeCell ref="J7:J9"/>
    <mergeCell ref="D8:D9"/>
    <mergeCell ref="E8:F8"/>
    <mergeCell ref="H1:J1"/>
    <mergeCell ref="A4:J4"/>
    <mergeCell ref="A5:J5"/>
    <mergeCell ref="A7:A9"/>
    <mergeCell ref="B7:B9"/>
    <mergeCell ref="C7:C9"/>
    <mergeCell ref="D7:F7"/>
  </mergeCells>
  <printOptions/>
  <pageMargins left="0.25" right="0.2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Microsoft</cp:lastModifiedBy>
  <cp:lastPrinted>2018-01-21T02:52:36Z</cp:lastPrinted>
  <dcterms:created xsi:type="dcterms:W3CDTF">2001-03-03T02:38:26Z</dcterms:created>
  <dcterms:modified xsi:type="dcterms:W3CDTF">2018-02-01T09:53:25Z</dcterms:modified>
  <cp:category/>
  <cp:version/>
  <cp:contentType/>
  <cp:contentStatus/>
</cp:coreProperties>
</file>